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99d_障害福祉事業別\【重要】地域生活支援事業見直しについて\（請求関係）地域生活支援（単価見直し）\西東京市請求書\★完成\"/>
    </mc:Choice>
  </mc:AlternateContent>
  <xr:revisionPtr revIDLastSave="0" documentId="13_ncr:1_{A14FDF62-42F7-41A6-8807-19F695C9D9FE}" xr6:coauthVersionLast="47" xr6:coauthVersionMax="47" xr10:uidLastSave="{00000000-0000-0000-0000-000000000000}"/>
  <bookViews>
    <workbookView xWindow="-120" yWindow="-120" windowWidth="29040" windowHeight="15720" xr2:uid="{DD3FB972-BF45-4B56-B08E-85104614FBF5}"/>
  </bookViews>
  <sheets>
    <sheet name="請求書" sheetId="12" r:id="rId1"/>
    <sheet name="実績記録" sheetId="35" r:id="rId2"/>
    <sheet name="実績記録 (２枚用)" sheetId="41" r:id="rId3"/>
    <sheet name="コード表" sheetId="36" state="hidden" r:id="rId4"/>
  </sheets>
  <definedNames>
    <definedName name="_11_A家事０．５" localSheetId="3">#REF!</definedName>
    <definedName name="_11_A家事０．５">#REF!</definedName>
    <definedName name="_11_A家事０．７５" localSheetId="3">#REF!</definedName>
    <definedName name="_11_A家事０．７５">#REF!</definedName>
    <definedName name="_11_A家事１．０" localSheetId="3">#REF!</definedName>
    <definedName name="_11_A家事１．０">#REF!</definedName>
    <definedName name="_11_A家事１．２５">#REF!</definedName>
    <definedName name="_11_A家事１．５">#REF!</definedName>
    <definedName name="_11_A家事１．７５">#REF!</definedName>
    <definedName name="_11_A家事１０．０">#REF!</definedName>
    <definedName name="_11_A家事１０．２５">#REF!</definedName>
    <definedName name="_11_A家事１０．５">#REF!</definedName>
    <definedName name="_11_A家事２．０">#REF!</definedName>
    <definedName name="_11_A家事２．２５">#REF!</definedName>
    <definedName name="_11_A家事２．５">#REF!</definedName>
    <definedName name="_11_A家事２．７５">#REF!</definedName>
    <definedName name="_11_A家事３．０">#REF!</definedName>
    <definedName name="_11_A家事３．２５">#REF!</definedName>
    <definedName name="_11_A家事３．５">#REF!</definedName>
    <definedName name="_11_A家事３．７５">#REF!</definedName>
    <definedName name="_11_A家事４．０">#REF!</definedName>
    <definedName name="_11_A家事４．２５">#REF!</definedName>
    <definedName name="_11_A家事４．５">#REF!</definedName>
    <definedName name="_11_A家事４．７５">#REF!</definedName>
    <definedName name="_11_A家事５．０">#REF!</definedName>
    <definedName name="_11_A家事５．２５">#REF!</definedName>
    <definedName name="_11_A家事５．５">#REF!</definedName>
    <definedName name="_11_A家事５．７５">#REF!</definedName>
    <definedName name="_11_A家事６．０">#REF!</definedName>
    <definedName name="_11_A家事６．２５">#REF!</definedName>
    <definedName name="_11_A家事６．５">#REF!</definedName>
    <definedName name="_11_A家事６．７５">#REF!</definedName>
    <definedName name="_11_A家事７．０">#REF!</definedName>
    <definedName name="_11_A家事７．２５">#REF!</definedName>
    <definedName name="_11_A家事７．５">#REF!</definedName>
    <definedName name="_11_A家事７．７５">#REF!</definedName>
    <definedName name="_11_A家事８．０">#REF!</definedName>
    <definedName name="_11_A家事８．２５">#REF!</definedName>
    <definedName name="_11_A家事８．５">#REF!</definedName>
    <definedName name="_11_A家事８．７５">#REF!</definedName>
    <definedName name="_11_A家事９．０">#REF!</definedName>
    <definedName name="_11_A家事９．２５">#REF!</definedName>
    <definedName name="_11_A家事９．５">#REF!</definedName>
    <definedName name="_11_A家事９．７５">#REF!</definedName>
    <definedName name="_11_A家事増０．２５">#REF!</definedName>
    <definedName name="_11_A家事増０．５">#REF!</definedName>
    <definedName name="_11_A家事増０．７５">#REF!</definedName>
    <definedName name="_11_A家事増１．０">#REF!</definedName>
    <definedName name="_11_A家事増１．２５">#REF!</definedName>
    <definedName name="_11_A家事増１．５">#REF!</definedName>
    <definedName name="_11_A家事増１．７５">#REF!</definedName>
    <definedName name="_11_A家事増１０．０">#REF!</definedName>
    <definedName name="_11_A家事増１０．２５">#REF!</definedName>
    <definedName name="_11_A家事増１０．５">#REF!</definedName>
    <definedName name="_11_A家事増２．０">#REF!</definedName>
    <definedName name="_11_A家事増２．２５">#REF!</definedName>
    <definedName name="_11_A家事増２．５">#REF!</definedName>
    <definedName name="_11_A家事増２．７５">#REF!</definedName>
    <definedName name="_11_A家事増３．０">#REF!</definedName>
    <definedName name="_11_A家事増３．２５">#REF!</definedName>
    <definedName name="_11_A家事増３．５">#REF!</definedName>
    <definedName name="_11_A家事増３．７５">#REF!</definedName>
    <definedName name="_11_A家事増４．０">#REF!</definedName>
    <definedName name="_11_A家事増４．２５">#REF!</definedName>
    <definedName name="_11_A家事増４．５">#REF!</definedName>
    <definedName name="_11_A家事増４．７５">#REF!</definedName>
    <definedName name="_11_A家事増５．０">#REF!</definedName>
    <definedName name="_11_A家事増５．２５">#REF!</definedName>
    <definedName name="_11_A家事増５．５">#REF!</definedName>
    <definedName name="_11_A家事増５．７５">#REF!</definedName>
    <definedName name="_11_A家事増６．０">#REF!</definedName>
    <definedName name="_11_A家事増６．２５">#REF!</definedName>
    <definedName name="_11_A家事増６．５">#REF!</definedName>
    <definedName name="_11_A家事増６．７５">#REF!</definedName>
    <definedName name="_11_A家事増７．０">#REF!</definedName>
    <definedName name="_11_A家事増７．２５">#REF!</definedName>
    <definedName name="_11_A家事増７．５">#REF!</definedName>
    <definedName name="_11_A家事増７．７５">#REF!</definedName>
    <definedName name="_11_A家事増８．０">#REF!</definedName>
    <definedName name="_11_A家事増８．２５">#REF!</definedName>
    <definedName name="_11_A家事増８．５">#REF!</definedName>
    <definedName name="_11_A家事増８．７５">#REF!</definedName>
    <definedName name="_11_A家事増９．０">#REF!</definedName>
    <definedName name="_11_A家事増９．２５">#REF!</definedName>
    <definedName name="_11_A家事増９．５">#REF!</definedName>
    <definedName name="_11_A家事増９．７５">#REF!</definedName>
    <definedName name="_11_A重度研修１．０">#REF!</definedName>
    <definedName name="_11_A重度研修１．５">#REF!</definedName>
    <definedName name="_11_A重度研修１０．０">#REF!</definedName>
    <definedName name="_11_A重度研修１０．５">#REF!</definedName>
    <definedName name="_11_A重度研修２．０">#REF!</definedName>
    <definedName name="_11_A重度研修２．５">#REF!</definedName>
    <definedName name="_11_A重度研修３．０">#REF!</definedName>
    <definedName name="_11_A重度研修３．５">#REF!</definedName>
    <definedName name="_11_A重度研修４．０">#REF!</definedName>
    <definedName name="_11_A重度研修４．５">#REF!</definedName>
    <definedName name="_11_A重度研修５．０">#REF!</definedName>
    <definedName name="_11_A重度研修５．５">#REF!</definedName>
    <definedName name="_11_A重度研修６．０">#REF!</definedName>
    <definedName name="_11_A重度研修６．５">#REF!</definedName>
    <definedName name="_11_A重度研修７．０">#REF!</definedName>
    <definedName name="_11_A重度研修７．５">#REF!</definedName>
    <definedName name="_11_A重度研修８．０">#REF!</definedName>
    <definedName name="_11_A重度研修８．５">#REF!</definedName>
    <definedName name="_11_A重度研修９．０">#REF!</definedName>
    <definedName name="_11_A重度研修９．５">#REF!</definedName>
    <definedName name="_11_A重度研修増０．５">#REF!</definedName>
    <definedName name="_11_A重度研修増１．０">#REF!</definedName>
    <definedName name="_11_A重度研修増１．５">#REF!</definedName>
    <definedName name="_11_A重度研修増１０．０">#REF!</definedName>
    <definedName name="_11_A重度研修増１０．５">#REF!</definedName>
    <definedName name="_11_A重度研修増２．０">#REF!</definedName>
    <definedName name="_11_A重度研修増２．５">#REF!</definedName>
    <definedName name="_11_A重度研修増３．０">#REF!</definedName>
    <definedName name="_11_A重度研修増３．５">#REF!</definedName>
    <definedName name="_11_A重度研修増４．０">#REF!</definedName>
    <definedName name="_11_A重度研修増４．５">#REF!</definedName>
    <definedName name="_11_A重度研修増５．０">#REF!</definedName>
    <definedName name="_11_A重度研修増５．５">#REF!</definedName>
    <definedName name="_11_A重度研修増６．０">#REF!</definedName>
    <definedName name="_11_A重度研修増６．５">#REF!</definedName>
    <definedName name="_11_A重度研修増７．０">#REF!</definedName>
    <definedName name="_11_A重度研修増７．５">#REF!</definedName>
    <definedName name="_11_A重度研修増８．０">#REF!</definedName>
    <definedName name="_11_A重度研修増８．５">#REF!</definedName>
    <definedName name="_11_A重度研修増９．０">#REF!</definedName>
    <definedName name="_11_A重度研修増９．５">#REF!</definedName>
    <definedName name="_11_A身体０．５">#REF!</definedName>
    <definedName name="_11_A身体１．０">#REF!</definedName>
    <definedName name="_11_A身体１．５">#REF!</definedName>
    <definedName name="_11_A身体１０．０">#REF!</definedName>
    <definedName name="_11_A身体１０．５">#REF!</definedName>
    <definedName name="_11_A身体２．０">#REF!</definedName>
    <definedName name="_11_A身体２．５">#REF!</definedName>
    <definedName name="_11_A身体３．０">#REF!</definedName>
    <definedName name="_11_A身体３．５">#REF!</definedName>
    <definedName name="_11_A身体４．０">#REF!</definedName>
    <definedName name="_11_A身体４．５">#REF!</definedName>
    <definedName name="_11_A身体５．０">#REF!</definedName>
    <definedName name="_11_A身体５．５">#REF!</definedName>
    <definedName name="_11_A身体６．０">#REF!</definedName>
    <definedName name="_11_A身体６．５">#REF!</definedName>
    <definedName name="_11_A身体７．０">#REF!</definedName>
    <definedName name="_11_A身体７．５">#REF!</definedName>
    <definedName name="_11_A身体８．０">#REF!</definedName>
    <definedName name="_11_A身体８．５">#REF!</definedName>
    <definedName name="_11_A身体９．０">#REF!</definedName>
    <definedName name="_11_A身体９．５">#REF!</definedName>
    <definedName name="_11_A身体増０．５">#REF!</definedName>
    <definedName name="_11_A身体増１．０">#REF!</definedName>
    <definedName name="_11_A身体増１．５">#REF!</definedName>
    <definedName name="_11_A身体増１０．０">#REF!</definedName>
    <definedName name="_11_A身体増１０．５">#REF!</definedName>
    <definedName name="_11_A身体増２．０">#REF!</definedName>
    <definedName name="_11_A身体増２．５">#REF!</definedName>
    <definedName name="_11_A身体増３．０">#REF!</definedName>
    <definedName name="_11_A身体増３．５">#REF!</definedName>
    <definedName name="_11_A身体増４．０">#REF!</definedName>
    <definedName name="_11_A身体増４．５">#REF!</definedName>
    <definedName name="_11_A身体増５．０">#REF!</definedName>
    <definedName name="_11_A身体増５．５">#REF!</definedName>
    <definedName name="_11_A身体増６．０">#REF!</definedName>
    <definedName name="_11_A身体増６．５">#REF!</definedName>
    <definedName name="_11_A身体増７．０">#REF!</definedName>
    <definedName name="_11_A身体増７．５">#REF!</definedName>
    <definedName name="_11_A身体増８．０">#REF!</definedName>
    <definedName name="_11_A身体増８．５">#REF!</definedName>
    <definedName name="_11_A身体増９．０">#REF!</definedName>
    <definedName name="_11_A身体増９．５">#REF!</definedName>
    <definedName name="_11_A通院１０．５">#REF!</definedName>
    <definedName name="_11_A通院１１．０">#REF!</definedName>
    <definedName name="_11_A通院１１．５">#REF!</definedName>
    <definedName name="_11_A通院１１０．０">#REF!</definedName>
    <definedName name="_11_A通院１１０．５">#REF!</definedName>
    <definedName name="_11_A通院１２．０">#REF!</definedName>
    <definedName name="_11_A通院１２．５">#REF!</definedName>
    <definedName name="_11_A通院１３．０">#REF!</definedName>
    <definedName name="_11_A通院１３．５">#REF!</definedName>
    <definedName name="_11_A通院１４．０">#REF!</definedName>
    <definedName name="_11_A通院１４．５">#REF!</definedName>
    <definedName name="_11_A通院１５．０">#REF!</definedName>
    <definedName name="_11_A通院１５．５">#REF!</definedName>
    <definedName name="_11_A通院１６．０">#REF!</definedName>
    <definedName name="_11_A通院１６．５">#REF!</definedName>
    <definedName name="_11_A通院１７．０">#REF!</definedName>
    <definedName name="_11_A通院１７．５">#REF!</definedName>
    <definedName name="_11_A通院１８．０">#REF!</definedName>
    <definedName name="_11_A通院１８．５">#REF!</definedName>
    <definedName name="_11_A通院１９．０">#REF!</definedName>
    <definedName name="_11_A通院１９．５">#REF!</definedName>
    <definedName name="_11_A通院１増０．５">#REF!</definedName>
    <definedName name="_11_A通院１増１．０">#REF!</definedName>
    <definedName name="_11_A通院１増１．５">#REF!</definedName>
    <definedName name="_11_A通院１増１０．０">#REF!</definedName>
    <definedName name="_11_A通院１増１０．５">#REF!</definedName>
    <definedName name="_11_A通院１増２．０">#REF!</definedName>
    <definedName name="_11_A通院１増２．５">#REF!</definedName>
    <definedName name="_11_A通院１増３．０">#REF!</definedName>
    <definedName name="_11_A通院１増３．５">#REF!</definedName>
    <definedName name="_11_A通院１増４．０">#REF!</definedName>
    <definedName name="_11_A通院１増４．５">#REF!</definedName>
    <definedName name="_11_A通院１増５．０">#REF!</definedName>
    <definedName name="_11_A通院１増５．５">#REF!</definedName>
    <definedName name="_11_A通院１増６．０">#REF!</definedName>
    <definedName name="_11_A通院１増６．５">#REF!</definedName>
    <definedName name="_11_A通院１増７．０">#REF!</definedName>
    <definedName name="_11_A通院１増７．５">#REF!</definedName>
    <definedName name="_11_A通院１増８．０">#REF!</definedName>
    <definedName name="_11_A通院１増８．５">#REF!</definedName>
    <definedName name="_11_A通院１増９．０">#REF!</definedName>
    <definedName name="_11_A通院１増９．５">#REF!</definedName>
    <definedName name="_11_A通院２０．５">#REF!</definedName>
    <definedName name="_11_A通院２１．０">#REF!</definedName>
    <definedName name="_11_A通院２１．５">#REF!</definedName>
    <definedName name="_11_A通院２１０．０">#REF!</definedName>
    <definedName name="_11_A通院２１０．５">#REF!</definedName>
    <definedName name="_11_A通院２２．０">#REF!</definedName>
    <definedName name="_11_A通院２２．５">#REF!</definedName>
    <definedName name="_11_A通院２３．０">#REF!</definedName>
    <definedName name="_11_A通院２３．５">#REF!</definedName>
    <definedName name="_11_A通院２４．０">#REF!</definedName>
    <definedName name="_11_A通院２４．５">#REF!</definedName>
    <definedName name="_11_A通院２５．０">#REF!</definedName>
    <definedName name="_11_A通院２５．５">#REF!</definedName>
    <definedName name="_11_A通院２６．０">#REF!</definedName>
    <definedName name="_11_A通院２６．５">#REF!</definedName>
    <definedName name="_11_A通院２７．０">#REF!</definedName>
    <definedName name="_11_A通院２７．５">#REF!</definedName>
    <definedName name="_11_A通院２８．０">#REF!</definedName>
    <definedName name="_11_A通院２８．５">#REF!</definedName>
    <definedName name="_11_A通院２９．０">#REF!</definedName>
    <definedName name="_11_A通院２９．５">#REF!</definedName>
    <definedName name="_11_A通院２増０．５">#REF!</definedName>
    <definedName name="_11_A通院２増１．０">#REF!</definedName>
    <definedName name="_11_A通院２増１．５">#REF!</definedName>
    <definedName name="_11_A通院２増１０．０">#REF!</definedName>
    <definedName name="_11_A通院２増１０．５">#REF!</definedName>
    <definedName name="_11_A通院２増２．０">#REF!</definedName>
    <definedName name="_11_A通院２増２．５">#REF!</definedName>
    <definedName name="_11_A通院２増３．０">#REF!</definedName>
    <definedName name="_11_A通院２増３．５">#REF!</definedName>
    <definedName name="_11_A通院２増４．０">#REF!</definedName>
    <definedName name="_11_A通院２増４．５">#REF!</definedName>
    <definedName name="_11_A通院２増５．０">#REF!</definedName>
    <definedName name="_11_A通院２増５．５">#REF!</definedName>
    <definedName name="_11_A通院２増６．０">#REF!</definedName>
    <definedName name="_11_A通院２増６．５">#REF!</definedName>
    <definedName name="_11_A通院２増７．０">#REF!</definedName>
    <definedName name="_11_A通院２増７．５">#REF!</definedName>
    <definedName name="_11_A通院２増８．０">#REF!</definedName>
    <definedName name="_11_A通院２増８．５">#REF!</definedName>
    <definedName name="_11_A通院２増９．０">#REF!</definedName>
    <definedName name="_11_A通院２増９．５">#REF!</definedName>
    <definedName name="_11_A通院乗降">#REF!</definedName>
    <definedName name="_11_B家事０．５＿０．２５">#REF!</definedName>
    <definedName name="_11_B家事０．５＿０．５">#REF!</definedName>
    <definedName name="_11_B家事０．５＿０．７５">#REF!</definedName>
    <definedName name="_11_B家事０．５＿１．０">#REF!</definedName>
    <definedName name="_11_B家事０．７５＿０．２５">#REF!</definedName>
    <definedName name="_11_B家事０．７５＿０．５">#REF!</definedName>
    <definedName name="_11_B家事０．７５＿０．７５">#REF!</definedName>
    <definedName name="_11_B家事１．０＿０．２５">#REF!</definedName>
    <definedName name="_11_B家事１．０＿０．５">#REF!</definedName>
    <definedName name="_11_B家事１．２５＿０．２５">#REF!</definedName>
    <definedName name="_11_B重度研修１．０＿０．５">#REF!</definedName>
    <definedName name="_11_B重度研修１．０＿１．０">#REF!</definedName>
    <definedName name="_11_B重度研修１．０＿１．５">#REF!</definedName>
    <definedName name="_11_B重度研修１．０＿２．０">#REF!</definedName>
    <definedName name="_11_B重度研修１．５＿０．５">#REF!</definedName>
    <definedName name="_11_B重度研修１．５＿１．０">#REF!</definedName>
    <definedName name="_11_B重度研修１．５＿１．５">#REF!</definedName>
    <definedName name="_11_B重度研修２．０＿０．５">#REF!</definedName>
    <definedName name="_11_B重度研修２．０＿１．０">#REF!</definedName>
    <definedName name="_11_B重度研修２．５＿０．５">#REF!</definedName>
    <definedName name="_11_B身体０．５＿０．５">#REF!</definedName>
    <definedName name="_11_B身体０．５＿１．０">#REF!</definedName>
    <definedName name="_11_B身体０．５＿１．５">#REF!</definedName>
    <definedName name="_11_B身体０．５＿２．０">#REF!</definedName>
    <definedName name="_11_B身体０．５＿２．５">#REF!</definedName>
    <definedName name="_11_B身体１．０＿０．５">#REF!</definedName>
    <definedName name="_11_B身体１．０＿１．０">#REF!</definedName>
    <definedName name="_11_B身体１．０＿１．５">#REF!</definedName>
    <definedName name="_11_B身体１．０＿２．０">#REF!</definedName>
    <definedName name="_11_B身体１．５＿０．５">#REF!</definedName>
    <definedName name="_11_B身体１．５＿１．０">#REF!</definedName>
    <definedName name="_11_B身体１．５＿１．５">#REF!</definedName>
    <definedName name="_11_B身体２．０＿０．５">#REF!</definedName>
    <definedName name="_11_B身体２．０＿１．０">#REF!</definedName>
    <definedName name="_11_B身体２．５＿０．５">#REF!</definedName>
    <definedName name="_11_B通院１０．５＿０．５">#REF!</definedName>
    <definedName name="_11_B通院１０．５＿１．０">#REF!</definedName>
    <definedName name="_11_B通院１０．５＿１．５">#REF!</definedName>
    <definedName name="_11_B通院１０．５＿２．０">#REF!</definedName>
    <definedName name="_11_B通院１０．５＿２．５">#REF!</definedName>
    <definedName name="_11_B通院１１．０＿０．５">#REF!</definedName>
    <definedName name="_11_B通院１１．０＿１．０">#REF!</definedName>
    <definedName name="_11_B通院１１．０＿１．５">#REF!</definedName>
    <definedName name="_11_B通院１１．０＿２．０">#REF!</definedName>
    <definedName name="_11_B通院１１．５＿０．５">#REF!</definedName>
    <definedName name="_11_B通院１１．５＿１．０">#REF!</definedName>
    <definedName name="_11_B通院１１．５＿１．５">#REF!</definedName>
    <definedName name="_11_B通院１２．０＿０．５">#REF!</definedName>
    <definedName name="_11_B通院１２．０＿１．０">#REF!</definedName>
    <definedName name="_11_B通院１２．５＿０．５">#REF!</definedName>
    <definedName name="_11_B通院２０．５＿０．５">#REF!</definedName>
    <definedName name="_11_B通院２０．５＿１．０">#REF!</definedName>
    <definedName name="_11_B通院２１．０＿０．５">#REF!</definedName>
    <definedName name="_11_C家事０．５＿０．２５＿０．２５">#REF!</definedName>
    <definedName name="_11_C家事０．５＿０．２５＿０．５">#REF!</definedName>
    <definedName name="_11_C家事０．５＿０．２５＿０．７５">#REF!</definedName>
    <definedName name="_11_C家事０．５＿０．５＿０．２５">#REF!</definedName>
    <definedName name="_11_C家事０．５＿０．５＿０．５">#REF!</definedName>
    <definedName name="_11_C家事０．５＿０．７５＿０．２５">#REF!</definedName>
    <definedName name="_11_C家事０．７５＿０．２５＿０．２５">#REF!</definedName>
    <definedName name="_11_C家事０．７５＿０．２５＿０．５">#REF!</definedName>
    <definedName name="_11_C家事０．７５＿０．５＿０．２５">#REF!</definedName>
    <definedName name="_11_C家事１．０＿０．２５＿０．２５">#REF!</definedName>
    <definedName name="_11_C重度研修１．０＿０．５＿０．５">#REF!</definedName>
    <definedName name="_11_C重度研修１．０＿０．５＿１．０">#REF!</definedName>
    <definedName name="_11_C重度研修１．０＿０．５＿１．５">#REF!</definedName>
    <definedName name="_11_C重度研修１．０＿１．０＿０．５">#REF!</definedName>
    <definedName name="_11_C重度研修１．０＿１．０＿１．０">#REF!</definedName>
    <definedName name="_11_C重度研修１．０＿１．５＿０．５">#REF!</definedName>
    <definedName name="_11_C重度研修１．５＿０．５＿０．５">#REF!</definedName>
    <definedName name="_11_C重度研修１．５＿０．５＿１．０">#REF!</definedName>
    <definedName name="_11_C重度研修１．５＿１．０＿０．５">#REF!</definedName>
    <definedName name="_11_C重度研修２．０＿０．５＿０．５">#REF!</definedName>
    <definedName name="_11_C身体０．５＿０．５＿０．５">#REF!</definedName>
    <definedName name="_11_C身体０．５＿０．５＿１．０">#REF!</definedName>
    <definedName name="_11_C身体０．５＿０．５＿１．５">#REF!</definedName>
    <definedName name="_11_C身体０．５＿０．５＿２．０">#REF!</definedName>
    <definedName name="_11_C身体０．５＿１．０＿０．５">#REF!</definedName>
    <definedName name="_11_C身体０．５＿１．０＿１．０">#REF!</definedName>
    <definedName name="_11_C身体０．５＿１．０＿１．５">#REF!</definedName>
    <definedName name="_11_C身体０．５＿１．５＿０．５">#REF!</definedName>
    <definedName name="_11_C身体０．５＿１．５＿１．０">#REF!</definedName>
    <definedName name="_11_C身体０．５＿２．０＿０．５">#REF!</definedName>
    <definedName name="_11_C身体１．０＿０．５＿０．５">#REF!</definedName>
    <definedName name="_11_C身体１．０＿０．５＿１．０">#REF!</definedName>
    <definedName name="_11_C身体１．０＿０．５＿１．５">#REF!</definedName>
    <definedName name="_11_C身体１．０＿１．０＿０．５">#REF!</definedName>
    <definedName name="_11_C身体１．０＿１．０＿１．０">#REF!</definedName>
    <definedName name="_11_C身体１．０＿１．５＿０．５">#REF!</definedName>
    <definedName name="_11_C身体１．５＿０．５＿０．５">#REF!</definedName>
    <definedName name="_11_C身体１．５＿０．５＿１．０">#REF!</definedName>
    <definedName name="_11_C身体１．５＿１．０＿０．５">#REF!</definedName>
    <definedName name="_11_C身体２．０＿０．５＿０．５">#REF!</definedName>
    <definedName name="_11_C通院１０．５＿０．５＿０．５">#REF!</definedName>
    <definedName name="_11_C通院１０．５＿０．５＿１．０">#REF!</definedName>
    <definedName name="_11_C通院１０．５＿０．５＿１．５">#REF!</definedName>
    <definedName name="_11_C通院１０．５＿０．５＿２．０">#REF!</definedName>
    <definedName name="_11_C通院１０．５＿１．０＿０．５">#REF!</definedName>
    <definedName name="_11_C通院１０．５＿１．０＿１．０">#REF!</definedName>
    <definedName name="_11_C通院１０．５＿１．０＿１．５">#REF!</definedName>
    <definedName name="_11_C通院１０．５＿１．５＿０．５">#REF!</definedName>
    <definedName name="_11_C通院１０．５＿１．５＿１．０">#REF!</definedName>
    <definedName name="_11_C通院１０．５＿２．０＿０．５">#REF!</definedName>
    <definedName name="_11_C通院１１．０＿０．５＿０．５">#REF!</definedName>
    <definedName name="_11_C通院１１．０＿０．５＿１．０">#REF!</definedName>
    <definedName name="_11_C通院１１．０＿０．５＿１．５">#REF!</definedName>
    <definedName name="_11_C通院１１．０＿１．０＿０．５">#REF!</definedName>
    <definedName name="_11_C通院１１．０＿１．０＿１．０">#REF!</definedName>
    <definedName name="_11_C通院１１．０＿１．５＿０．５">#REF!</definedName>
    <definedName name="_11_C通院１１．５＿０．５＿０．５">#REF!</definedName>
    <definedName name="_11_C通院１１．５＿０．５＿１．０">#REF!</definedName>
    <definedName name="_11_C通院１１．５＿１．０＿０．５">#REF!</definedName>
    <definedName name="_11_C通院１２．０＿０．５＿０．５">#REF!</definedName>
    <definedName name="_11_C通院２０．５＿０．５＿０．５">#REF!</definedName>
    <definedName name="_11・２人">#REF!</definedName>
    <definedName name="_11・A深夜">#REF!</definedName>
    <definedName name="_11・A早朝">#REF!</definedName>
    <definedName name="_11・A夜間">#REF!</definedName>
    <definedName name="_11・B深夜">#REF!</definedName>
    <definedName name="_11・B早朝">#REF!</definedName>
    <definedName name="_11・B夜間">#REF!</definedName>
    <definedName name="_11・C深夜">#REF!</definedName>
    <definedName name="_11・C夜間">#REF!</definedName>
    <definedName name="_11・基礎１">#REF!</definedName>
    <definedName name="_11・基礎２">#REF!</definedName>
    <definedName name="_11・重度研修">#REF!</definedName>
    <definedName name="_11・初任">#REF!</definedName>
    <definedName name="_11・同建１">#REF!</definedName>
    <definedName name="_11・同建２">#REF!</definedName>
    <definedName name="_15_同援日０．５">#REF!</definedName>
    <definedName name="_15_同援日０．５＿０．５">#REF!</definedName>
    <definedName name="_15_同援日０．５＿０．５＿０．５">#REF!</definedName>
    <definedName name="_15_同援日０．５＿０．５＿１．０">#REF!</definedName>
    <definedName name="_15_同援日０．５＿０．５＿１．５">#REF!</definedName>
    <definedName name="_15_同援日０．５＿０．５＿２．０">#REF!</definedName>
    <definedName name="_15_同援日０．５＿１．０">#REF!</definedName>
    <definedName name="_15_同援日０．５＿１．０＿０．５">#REF!</definedName>
    <definedName name="_15_同援日０．５＿１．０＿１．０">#REF!</definedName>
    <definedName name="_15_同援日０．５＿１．０＿１．５">#REF!</definedName>
    <definedName name="_15_同援日０．５＿１．５">#REF!</definedName>
    <definedName name="_15_同援日０．５＿１．５＿０．５">#REF!</definedName>
    <definedName name="_15_同援日０．５＿１．５＿１．０">#REF!</definedName>
    <definedName name="_15_同援日０．５＿２．０">#REF!</definedName>
    <definedName name="_15_同援日０．５＿２．０＿０．５">#REF!</definedName>
    <definedName name="_15_同援日０．５＿２．５">#REF!</definedName>
    <definedName name="_15_同援日１．０">#REF!</definedName>
    <definedName name="_15_同援日１．０＿０．５">#REF!</definedName>
    <definedName name="_15_同援日１．０＿０．５＿０．５">#REF!</definedName>
    <definedName name="_15_同援日１．０＿０．５＿１．０">#REF!</definedName>
    <definedName name="_15_同援日１．０＿０．５＿１．５">#REF!</definedName>
    <definedName name="_15_同援日１．０＿１．０">#REF!</definedName>
    <definedName name="_15_同援日１．０＿１．０＿０．５">#REF!</definedName>
    <definedName name="_15_同援日１．０＿１．０＿１．０">#REF!</definedName>
    <definedName name="_15_同援日１．０＿１．５">#REF!</definedName>
    <definedName name="_15_同援日１．０＿１．５＿０．５">#REF!</definedName>
    <definedName name="_15_同援日１．０＿２．０">#REF!</definedName>
    <definedName name="_15_同援日１．５">#REF!</definedName>
    <definedName name="_15_同援日１．５＿０．５">#REF!</definedName>
    <definedName name="_15_同援日１．５＿０．５＿０．５">#REF!</definedName>
    <definedName name="_15_同援日１．５＿０．５＿１．０">#REF!</definedName>
    <definedName name="_15_同援日１．５＿１．０">#REF!</definedName>
    <definedName name="_15_同援日１．５＿１．０＿０．５">#REF!</definedName>
    <definedName name="_15_同援日１．５＿１．５">#REF!</definedName>
    <definedName name="_15_同援日１０．０">#REF!</definedName>
    <definedName name="_15_同援日１０．５">#REF!</definedName>
    <definedName name="_15_同援日２．０">#REF!</definedName>
    <definedName name="_15_同援日２．０＿０．５">#REF!</definedName>
    <definedName name="_15_同援日２．０＿０．５＿０．５">#REF!</definedName>
    <definedName name="_15_同援日２．０＿１．０">#REF!</definedName>
    <definedName name="_15_同援日２．５">#REF!</definedName>
    <definedName name="_15_同援日２．５＿０．５">#REF!</definedName>
    <definedName name="_15_同援日３．０">#REF!</definedName>
    <definedName name="_15_同援日３．５">#REF!</definedName>
    <definedName name="_15_同援日４．０">#REF!</definedName>
    <definedName name="_15_同援日４．５">#REF!</definedName>
    <definedName name="_15_同援日５．０">#REF!</definedName>
    <definedName name="_15_同援日５．５">#REF!</definedName>
    <definedName name="_15_同援日６．０">#REF!</definedName>
    <definedName name="_15_同援日６．５">#REF!</definedName>
    <definedName name="_15_同援日７．０">#REF!</definedName>
    <definedName name="_15_同援日７．５">#REF!</definedName>
    <definedName name="_15_同援日８．０">#REF!</definedName>
    <definedName name="_15_同援日８．５">#REF!</definedName>
    <definedName name="_15_同援日９．０">#REF!</definedName>
    <definedName name="_15_同援日９．５">#REF!</definedName>
    <definedName name="_15_同援日増０．５">#REF!</definedName>
    <definedName name="_15_同援日増１．０">#REF!</definedName>
    <definedName name="_15_同援日増１．５">#REF!</definedName>
    <definedName name="_15_同援日増１０．０">#REF!</definedName>
    <definedName name="_15_同援日増１０．５">#REF!</definedName>
    <definedName name="_15_同援日増２．０">#REF!</definedName>
    <definedName name="_15_同援日増２．５">#REF!</definedName>
    <definedName name="_15_同援日増３．０">#REF!</definedName>
    <definedName name="_15_同援日増３．５">#REF!</definedName>
    <definedName name="_15_同援日増４．０">#REF!</definedName>
    <definedName name="_15_同援日増４．５">#REF!</definedName>
    <definedName name="_15_同援日増５．０">#REF!</definedName>
    <definedName name="_15_同援日増５．５">#REF!</definedName>
    <definedName name="_15_同援日増６．０">#REF!</definedName>
    <definedName name="_15_同援日増６．５">#REF!</definedName>
    <definedName name="_15_同援日増７．０">#REF!</definedName>
    <definedName name="_15_同援日増７．５">#REF!</definedName>
    <definedName name="_15_同援日増８．０">#REF!</definedName>
    <definedName name="_15_同援日増８．５">#REF!</definedName>
    <definedName name="_15_同援日増９．０">#REF!</definedName>
    <definedName name="_15_同援日増９．５">#REF!</definedName>
    <definedName name="_15・２人">#REF!</definedName>
    <definedName name="_15・A深夜">#REF!</definedName>
    <definedName name="_15・A早朝">#REF!</definedName>
    <definedName name="_15・A夜間">#REF!</definedName>
    <definedName name="_15・B深夜">#REF!</definedName>
    <definedName name="_15・B早朝">#REF!</definedName>
    <definedName name="_15・B夜間">#REF!</definedName>
    <definedName name="_15・C深夜">#REF!</definedName>
    <definedName name="_15・C夜間">#REF!</definedName>
    <definedName name="_15・基礎２">#REF!</definedName>
    <definedName name="_15・虐防措減算">#REF!</definedName>
    <definedName name="_15・区３">#REF!</definedName>
    <definedName name="_15・区４">#REF!</definedName>
    <definedName name="_15・身拘廃減算">#REF!</definedName>
    <definedName name="_15・通訳">#REF!</definedName>
    <definedName name="_15・盲ろう">#REF!</definedName>
    <definedName name="_xlnm._FilterDatabase" localSheetId="3" hidden="1">コード表!$A$2:$C$210</definedName>
    <definedName name="_xlnm.Print_Area" localSheetId="3">コード表!$A$1:$C$210</definedName>
    <definedName name="_xlnm.Print_Area" localSheetId="1">実績記録!$B$1:$AU$68</definedName>
    <definedName name="_xlnm.Print_Area" localSheetId="2">'実績記録 (２枚用)'!$B$1:$AU$139</definedName>
    <definedName name="_xlnm.Print_Area" localSheetId="0">請求書!$A$1:$AK$40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85" i="41" l="1"/>
  <c r="AX86" i="41"/>
  <c r="AX87" i="41"/>
  <c r="AX88" i="41"/>
  <c r="AX89" i="41"/>
  <c r="AX90" i="41"/>
  <c r="AX91" i="41"/>
  <c r="AX92" i="41"/>
  <c r="AX93" i="41"/>
  <c r="AX94" i="41"/>
  <c r="AX95" i="41"/>
  <c r="AX96" i="41"/>
  <c r="AX97" i="41"/>
  <c r="AX98" i="41"/>
  <c r="AX99" i="41"/>
  <c r="AX100" i="41"/>
  <c r="AX101" i="41"/>
  <c r="AX102" i="41"/>
  <c r="AX103" i="41"/>
  <c r="AX104" i="41"/>
  <c r="AX105" i="41"/>
  <c r="AX106" i="41"/>
  <c r="AX107" i="41"/>
  <c r="AX108" i="41"/>
  <c r="AX109" i="41"/>
  <c r="AX110" i="41"/>
  <c r="AX111" i="41"/>
  <c r="AX112" i="41"/>
  <c r="AX113" i="41"/>
  <c r="AX114" i="41"/>
  <c r="BG85" i="41"/>
  <c r="BH85" i="41" s="1"/>
  <c r="Z85" i="41" s="1"/>
  <c r="BG86" i="41"/>
  <c r="BH86" i="41" s="1"/>
  <c r="Z86" i="41" s="1"/>
  <c r="BG87" i="41"/>
  <c r="BG88" i="41"/>
  <c r="BG89" i="41"/>
  <c r="BH89" i="41" s="1"/>
  <c r="Z89" i="41" s="1"/>
  <c r="BG90" i="41"/>
  <c r="BH90" i="41" s="1"/>
  <c r="Z90" i="41" s="1"/>
  <c r="BG91" i="41"/>
  <c r="BH91" i="41" s="1"/>
  <c r="Z91" i="41" s="1"/>
  <c r="BG92" i="41"/>
  <c r="BH92" i="41" s="1"/>
  <c r="Z92" i="41" s="1"/>
  <c r="BG93" i="41"/>
  <c r="BH93" i="41" s="1"/>
  <c r="Z93" i="41" s="1"/>
  <c r="BG94" i="41"/>
  <c r="BH94" i="41" s="1"/>
  <c r="Z94" i="41" s="1"/>
  <c r="BG95" i="41"/>
  <c r="BH95" i="41" s="1"/>
  <c r="Z95" i="41" s="1"/>
  <c r="BG96" i="41"/>
  <c r="BH96" i="41" s="1"/>
  <c r="Z96" i="41" s="1"/>
  <c r="BG97" i="41"/>
  <c r="BH97" i="41" s="1"/>
  <c r="Z97" i="41" s="1"/>
  <c r="BG98" i="41"/>
  <c r="BH98" i="41" s="1"/>
  <c r="Z98" i="41" s="1"/>
  <c r="BG99" i="41"/>
  <c r="BG100" i="41"/>
  <c r="BG101" i="41"/>
  <c r="BH101" i="41" s="1"/>
  <c r="Z101" i="41" s="1"/>
  <c r="BG102" i="41"/>
  <c r="BH102" i="41" s="1"/>
  <c r="Z102" i="41" s="1"/>
  <c r="BG103" i="41"/>
  <c r="BH103" i="41" s="1"/>
  <c r="Z103" i="41" s="1"/>
  <c r="BG104" i="41"/>
  <c r="BH104" i="41" s="1"/>
  <c r="Z104" i="41" s="1"/>
  <c r="BG105" i="41"/>
  <c r="BH105" i="41" s="1"/>
  <c r="Z105" i="41" s="1"/>
  <c r="BG106" i="41"/>
  <c r="BH106" i="41" s="1"/>
  <c r="Z106" i="41" s="1"/>
  <c r="BG107" i="41"/>
  <c r="BH107" i="41" s="1"/>
  <c r="Z107" i="41" s="1"/>
  <c r="BG108" i="41"/>
  <c r="BH108" i="41" s="1"/>
  <c r="Z108" i="41" s="1"/>
  <c r="BG109" i="41"/>
  <c r="BH109" i="41" s="1"/>
  <c r="Z109" i="41" s="1"/>
  <c r="BG110" i="41"/>
  <c r="BH110" i="41" s="1"/>
  <c r="Z110" i="41" s="1"/>
  <c r="BG111" i="41"/>
  <c r="BH111" i="41" s="1"/>
  <c r="Z111" i="41" s="1"/>
  <c r="BG112" i="41"/>
  <c r="BH112" i="41" s="1"/>
  <c r="Z112" i="41" s="1"/>
  <c r="BG113" i="41"/>
  <c r="BH113" i="41" s="1"/>
  <c r="Z113" i="41" s="1"/>
  <c r="BG114" i="41"/>
  <c r="BH114" i="41" s="1"/>
  <c r="Z114" i="41" s="1"/>
  <c r="BG84" i="41"/>
  <c r="BH84" i="41" s="1"/>
  <c r="Z84" i="41" s="1"/>
  <c r="BG14" i="41"/>
  <c r="BG15" i="41"/>
  <c r="BG16" i="41"/>
  <c r="BH16" i="41" s="1"/>
  <c r="Z16" i="41" s="1"/>
  <c r="BG17" i="41"/>
  <c r="BH17" i="41" s="1"/>
  <c r="Z17" i="41" s="1"/>
  <c r="BG18" i="41"/>
  <c r="BH18" i="41" s="1"/>
  <c r="Z18" i="41" s="1"/>
  <c r="BG19" i="41"/>
  <c r="BH19" i="41" s="1"/>
  <c r="Z19" i="41" s="1"/>
  <c r="BG20" i="41"/>
  <c r="BH20" i="41" s="1"/>
  <c r="Z20" i="41" s="1"/>
  <c r="BG21" i="41"/>
  <c r="BH21" i="41" s="1"/>
  <c r="Z21" i="41" s="1"/>
  <c r="BG22" i="41"/>
  <c r="BH22" i="41" s="1"/>
  <c r="Z22" i="41" s="1"/>
  <c r="BG23" i="41"/>
  <c r="BH23" i="41" s="1"/>
  <c r="Z23" i="41" s="1"/>
  <c r="BG24" i="41"/>
  <c r="BH24" i="41" s="1"/>
  <c r="Z24" i="41" s="1"/>
  <c r="BG25" i="41"/>
  <c r="BH25" i="41" s="1"/>
  <c r="Z25" i="41" s="1"/>
  <c r="BG26" i="41"/>
  <c r="BG27" i="41"/>
  <c r="BG28" i="41"/>
  <c r="BH28" i="41" s="1"/>
  <c r="Z28" i="41" s="1"/>
  <c r="BG29" i="41"/>
  <c r="BH29" i="41" s="1"/>
  <c r="Z29" i="41" s="1"/>
  <c r="BG30" i="41"/>
  <c r="BH30" i="41" s="1"/>
  <c r="Z30" i="41" s="1"/>
  <c r="BG31" i="41"/>
  <c r="BH31" i="41" s="1"/>
  <c r="Z31" i="41" s="1"/>
  <c r="BG32" i="41"/>
  <c r="BH32" i="41" s="1"/>
  <c r="Z32" i="41" s="1"/>
  <c r="BG33" i="41"/>
  <c r="BH33" i="41" s="1"/>
  <c r="Z33" i="41" s="1"/>
  <c r="BG34" i="41"/>
  <c r="BH34" i="41" s="1"/>
  <c r="Z34" i="41" s="1"/>
  <c r="BG35" i="41"/>
  <c r="BH35" i="41" s="1"/>
  <c r="Z35" i="41" s="1"/>
  <c r="BG36" i="41"/>
  <c r="BH36" i="41" s="1"/>
  <c r="Z36" i="41" s="1"/>
  <c r="BG37" i="41"/>
  <c r="BH37" i="41" s="1"/>
  <c r="Z37" i="41" s="1"/>
  <c r="BG38" i="41"/>
  <c r="BG39" i="41"/>
  <c r="BG40" i="41"/>
  <c r="BH40" i="41" s="1"/>
  <c r="Z40" i="41" s="1"/>
  <c r="BG41" i="41"/>
  <c r="BH41" i="41" s="1"/>
  <c r="Z41" i="41" s="1"/>
  <c r="BG42" i="41"/>
  <c r="BH42" i="41" s="1"/>
  <c r="Z42" i="41" s="1"/>
  <c r="BG43" i="41"/>
  <c r="BH43" i="41" s="1"/>
  <c r="Z43" i="41" s="1"/>
  <c r="BG13" i="41"/>
  <c r="BH13" i="41" s="1"/>
  <c r="Z13" i="41" s="1"/>
  <c r="BG13" i="35"/>
  <c r="BH13" i="35" s="1"/>
  <c r="Z13" i="35" s="1"/>
  <c r="BG14" i="35"/>
  <c r="BG15" i="35"/>
  <c r="BG16" i="35"/>
  <c r="BH16" i="35" s="1"/>
  <c r="Z16" i="35" s="1"/>
  <c r="BG17" i="35"/>
  <c r="BH17" i="35" s="1"/>
  <c r="Z17" i="35" s="1"/>
  <c r="BG18" i="35"/>
  <c r="BH18" i="35" s="1"/>
  <c r="Z18" i="35" s="1"/>
  <c r="BG19" i="35"/>
  <c r="BH19" i="35" s="1"/>
  <c r="Z19" i="35" s="1"/>
  <c r="BG20" i="35"/>
  <c r="BH20" i="35" s="1"/>
  <c r="Z20" i="35" s="1"/>
  <c r="BG21" i="35"/>
  <c r="BH21" i="35" s="1"/>
  <c r="Z21" i="35" s="1"/>
  <c r="BG22" i="35"/>
  <c r="BH22" i="35" s="1"/>
  <c r="Z22" i="35" s="1"/>
  <c r="BG23" i="35"/>
  <c r="BH23" i="35" s="1"/>
  <c r="Z23" i="35" s="1"/>
  <c r="BG24" i="35"/>
  <c r="BH24" i="35" s="1"/>
  <c r="Z24" i="35" s="1"/>
  <c r="BG25" i="35"/>
  <c r="BH25" i="35" s="1"/>
  <c r="Z25" i="35" s="1"/>
  <c r="BG26" i="35"/>
  <c r="BG27" i="35"/>
  <c r="BG28" i="35"/>
  <c r="BH28" i="35" s="1"/>
  <c r="Z28" i="35" s="1"/>
  <c r="BG29" i="35"/>
  <c r="BH29" i="35" s="1"/>
  <c r="Z29" i="35" s="1"/>
  <c r="BG30" i="35"/>
  <c r="BH30" i="35" s="1"/>
  <c r="Z30" i="35" s="1"/>
  <c r="BG31" i="35"/>
  <c r="BH31" i="35" s="1"/>
  <c r="Z31" i="35" s="1"/>
  <c r="BG32" i="35"/>
  <c r="BH32" i="35" s="1"/>
  <c r="Z32" i="35" s="1"/>
  <c r="BG33" i="35"/>
  <c r="BH33" i="35" s="1"/>
  <c r="Z33" i="35" s="1"/>
  <c r="BG34" i="35"/>
  <c r="BH34" i="35" s="1"/>
  <c r="Z34" i="35" s="1"/>
  <c r="BG35" i="35"/>
  <c r="BH35" i="35" s="1"/>
  <c r="Z35" i="35" s="1"/>
  <c r="BG36" i="35"/>
  <c r="BH36" i="35" s="1"/>
  <c r="Z36" i="35" s="1"/>
  <c r="BG37" i="35"/>
  <c r="BH37" i="35" s="1"/>
  <c r="Z37" i="35" s="1"/>
  <c r="BG38" i="35"/>
  <c r="BG39" i="35"/>
  <c r="BG40" i="35"/>
  <c r="BH40" i="35" s="1"/>
  <c r="Z40" i="35" s="1"/>
  <c r="BG41" i="35"/>
  <c r="BH41" i="35" s="1"/>
  <c r="Z41" i="35" s="1"/>
  <c r="BG42" i="35"/>
  <c r="BH42" i="35" s="1"/>
  <c r="Z42" i="35" s="1"/>
  <c r="BG43" i="35"/>
  <c r="BH43" i="35" s="1"/>
  <c r="Z43" i="35" s="1"/>
  <c r="BH87" i="41"/>
  <c r="Z87" i="41" s="1"/>
  <c r="BH88" i="41"/>
  <c r="Z88" i="41" s="1"/>
  <c r="BH99" i="41"/>
  <c r="Z99" i="41" s="1"/>
  <c r="BH100" i="41"/>
  <c r="Z100" i="41" s="1"/>
  <c r="BH14" i="41"/>
  <c r="Z14" i="41" s="1"/>
  <c r="BH15" i="41"/>
  <c r="Z15" i="41" s="1"/>
  <c r="BH26" i="41"/>
  <c r="Z26" i="41" s="1"/>
  <c r="BH27" i="41"/>
  <c r="Z27" i="41" s="1"/>
  <c r="BH38" i="41"/>
  <c r="Z38" i="41" s="1"/>
  <c r="BH39" i="41"/>
  <c r="Z39" i="41" s="1"/>
  <c r="BH14" i="35"/>
  <c r="Z14" i="35" s="1"/>
  <c r="BH15" i="35"/>
  <c r="Z15" i="35" s="1"/>
  <c r="BH26" i="35"/>
  <c r="Z26" i="35" s="1"/>
  <c r="BH27" i="35"/>
  <c r="Z27" i="35" s="1"/>
  <c r="BH38" i="35"/>
  <c r="Z38" i="35" s="1"/>
  <c r="BH39" i="35"/>
  <c r="Z39" i="35" s="1"/>
  <c r="BE84" i="41"/>
  <c r="BE13" i="41"/>
  <c r="AY85" i="41"/>
  <c r="AY86" i="41"/>
  <c r="AY87" i="41"/>
  <c r="AY88" i="41"/>
  <c r="AY89" i="41"/>
  <c r="AY90" i="41"/>
  <c r="AY91" i="41"/>
  <c r="AY92" i="41"/>
  <c r="AY93" i="41"/>
  <c r="AY94" i="41"/>
  <c r="AY95" i="41"/>
  <c r="AY96" i="41"/>
  <c r="AY97" i="41"/>
  <c r="AY98" i="41"/>
  <c r="AY99" i="41"/>
  <c r="AY100" i="41"/>
  <c r="AY101" i="41"/>
  <c r="AY102" i="41"/>
  <c r="AY103" i="41"/>
  <c r="AY104" i="41"/>
  <c r="AY105" i="41"/>
  <c r="AY106" i="41"/>
  <c r="AY107" i="41"/>
  <c r="AY108" i="41"/>
  <c r="AY109" i="41"/>
  <c r="AY110" i="41"/>
  <c r="AY111" i="41"/>
  <c r="AY112" i="41"/>
  <c r="AY113" i="41"/>
  <c r="AY114" i="41"/>
  <c r="AY84" i="41"/>
  <c r="AY13" i="41"/>
  <c r="AX84" i="41"/>
  <c r="AX13" i="41"/>
  <c r="BE14" i="41"/>
  <c r="BE15" i="41"/>
  <c r="BE16" i="41"/>
  <c r="BE17" i="41"/>
  <c r="BE18" i="41"/>
  <c r="BE19" i="41"/>
  <c r="BE20" i="41"/>
  <c r="BE21" i="41"/>
  <c r="BE22" i="41"/>
  <c r="BE23" i="41"/>
  <c r="BE24" i="41"/>
  <c r="BE25" i="41"/>
  <c r="BE26" i="41"/>
  <c r="BE27" i="41"/>
  <c r="BE28" i="41"/>
  <c r="BE29" i="41"/>
  <c r="BE30" i="41"/>
  <c r="BE31" i="41"/>
  <c r="BE32" i="41"/>
  <c r="BE33" i="41"/>
  <c r="BE34" i="41"/>
  <c r="BE35" i="41"/>
  <c r="BE36" i="41"/>
  <c r="BE37" i="41"/>
  <c r="BE38" i="41"/>
  <c r="BE39" i="41"/>
  <c r="BE40" i="41"/>
  <c r="BE41" i="41"/>
  <c r="BE42" i="41"/>
  <c r="BE43" i="41"/>
  <c r="BE13" i="35"/>
  <c r="AY14" i="41"/>
  <c r="AY15" i="41"/>
  <c r="AY16" i="41"/>
  <c r="AY17" i="41"/>
  <c r="AY18" i="41"/>
  <c r="AY19" i="41"/>
  <c r="AY20" i="41"/>
  <c r="AY21" i="41"/>
  <c r="AY22" i="41"/>
  <c r="AY23" i="41"/>
  <c r="AY24" i="41"/>
  <c r="AY25" i="41"/>
  <c r="AY26" i="41"/>
  <c r="AY27" i="41"/>
  <c r="AY28" i="41"/>
  <c r="AY29" i="41"/>
  <c r="AY30" i="41"/>
  <c r="AY31" i="41"/>
  <c r="AY32" i="41"/>
  <c r="AY33" i="41"/>
  <c r="AY34" i="41"/>
  <c r="AY35" i="41"/>
  <c r="AY36" i="41"/>
  <c r="AY37" i="41"/>
  <c r="AY38" i="41"/>
  <c r="AY39" i="41"/>
  <c r="AY40" i="41"/>
  <c r="AY41" i="41"/>
  <c r="AY42" i="41"/>
  <c r="AY43" i="41"/>
  <c r="AX14" i="41"/>
  <c r="AX15" i="41"/>
  <c r="AX16" i="41"/>
  <c r="AX17" i="41"/>
  <c r="AX18" i="41"/>
  <c r="AX19" i="41"/>
  <c r="AX20" i="41"/>
  <c r="AX21" i="41"/>
  <c r="AX22" i="41"/>
  <c r="AX23" i="41"/>
  <c r="AX24" i="41"/>
  <c r="AX25" i="41"/>
  <c r="AX26" i="41"/>
  <c r="AX27" i="41"/>
  <c r="AX28" i="41"/>
  <c r="AX29" i="41"/>
  <c r="AX30" i="41"/>
  <c r="AX31" i="41"/>
  <c r="AX32" i="41"/>
  <c r="AX33" i="41"/>
  <c r="AX34" i="41"/>
  <c r="AX35" i="41"/>
  <c r="AX36" i="41"/>
  <c r="AX37" i="41"/>
  <c r="AX38" i="41"/>
  <c r="AX39" i="41"/>
  <c r="AX40" i="41"/>
  <c r="AX41" i="41"/>
  <c r="AX42" i="41"/>
  <c r="AX43" i="41"/>
  <c r="AY13" i="35"/>
  <c r="AX13" i="35"/>
  <c r="BE42" i="35"/>
  <c r="BE43" i="35"/>
  <c r="BE14" i="35"/>
  <c r="BE15" i="35"/>
  <c r="BE16" i="35"/>
  <c r="BE17" i="35"/>
  <c r="BE18" i="35"/>
  <c r="BE19" i="35"/>
  <c r="BE20" i="35"/>
  <c r="BE21" i="35"/>
  <c r="BE22" i="35"/>
  <c r="BE23" i="35"/>
  <c r="BE24" i="35"/>
  <c r="BE25" i="35"/>
  <c r="BE26" i="35"/>
  <c r="BE27" i="35"/>
  <c r="BE28" i="35"/>
  <c r="BE29" i="35"/>
  <c r="BE30" i="35"/>
  <c r="BE31" i="35"/>
  <c r="BE32" i="35"/>
  <c r="BE33" i="35"/>
  <c r="BE34" i="35"/>
  <c r="BE35" i="35"/>
  <c r="BE36" i="35"/>
  <c r="BE37" i="35"/>
  <c r="BE38" i="35"/>
  <c r="BE39" i="35"/>
  <c r="BE40" i="35"/>
  <c r="BE41" i="35"/>
  <c r="AY22" i="35"/>
  <c r="AY14" i="35"/>
  <c r="AY15" i="35"/>
  <c r="AY16" i="35"/>
  <c r="AY17" i="35"/>
  <c r="AY18" i="35"/>
  <c r="AY19" i="35"/>
  <c r="AY20" i="35"/>
  <c r="AY21" i="35"/>
  <c r="AY23" i="35"/>
  <c r="AY24" i="35"/>
  <c r="AY25" i="35"/>
  <c r="AY26" i="35"/>
  <c r="AY27" i="35"/>
  <c r="AY28" i="35"/>
  <c r="AY29" i="35"/>
  <c r="AY30" i="35"/>
  <c r="AY31" i="35"/>
  <c r="AY32" i="35"/>
  <c r="AY33" i="35"/>
  <c r="AY34" i="35"/>
  <c r="AY35" i="35"/>
  <c r="AY36" i="35"/>
  <c r="AY37" i="35"/>
  <c r="AY38" i="35"/>
  <c r="AY39" i="35"/>
  <c r="AY40" i="35"/>
  <c r="AY41" i="35"/>
  <c r="AY42" i="35"/>
  <c r="AY43" i="35"/>
  <c r="AX14" i="35"/>
  <c r="AX15" i="35"/>
  <c r="AX16" i="35"/>
  <c r="AX17" i="35"/>
  <c r="AX18" i="35"/>
  <c r="AX19" i="35"/>
  <c r="AX20" i="35"/>
  <c r="AX21" i="35"/>
  <c r="AX22" i="35"/>
  <c r="AX23" i="35"/>
  <c r="AX24" i="35"/>
  <c r="AX25" i="35"/>
  <c r="AX26" i="35"/>
  <c r="AX27" i="35"/>
  <c r="AX28" i="35"/>
  <c r="AX29" i="35"/>
  <c r="AX30" i="35"/>
  <c r="AX31" i="35"/>
  <c r="AX32" i="35"/>
  <c r="AX33" i="35"/>
  <c r="AX34" i="35"/>
  <c r="AX35" i="35"/>
  <c r="AX36" i="35"/>
  <c r="AX37" i="35"/>
  <c r="AX38" i="35"/>
  <c r="AX39" i="35"/>
  <c r="AX40" i="35"/>
  <c r="AX41" i="35"/>
  <c r="AX42" i="35"/>
  <c r="AX43" i="35"/>
  <c r="AK78" i="41"/>
  <c r="AA78" i="41"/>
  <c r="AG77" i="41"/>
  <c r="AG76" i="41"/>
  <c r="AG75" i="41"/>
  <c r="BV85" i="41" l="1"/>
  <c r="BW85" i="41"/>
  <c r="BX85" i="41"/>
  <c r="BV86" i="41"/>
  <c r="BW86" i="41"/>
  <c r="BX86" i="41"/>
  <c r="BV87" i="41"/>
  <c r="BW87" i="41"/>
  <c r="BX87" i="41"/>
  <c r="BV88" i="41"/>
  <c r="BW88" i="41"/>
  <c r="BX88" i="41"/>
  <c r="BV89" i="41"/>
  <c r="BW89" i="41"/>
  <c r="BX89" i="41"/>
  <c r="BV90" i="41"/>
  <c r="BW90" i="41"/>
  <c r="BX90" i="41"/>
  <c r="BV91" i="41"/>
  <c r="BW91" i="41"/>
  <c r="BX91" i="41"/>
  <c r="BV92" i="41"/>
  <c r="BW92" i="41"/>
  <c r="BX92" i="41"/>
  <c r="BV93" i="41"/>
  <c r="BW93" i="41"/>
  <c r="BX93" i="41"/>
  <c r="BV94" i="41"/>
  <c r="BW94" i="41"/>
  <c r="BX94" i="41"/>
  <c r="BV95" i="41"/>
  <c r="BW95" i="41"/>
  <c r="BX95" i="41"/>
  <c r="BV96" i="41"/>
  <c r="BW96" i="41"/>
  <c r="BX96" i="41"/>
  <c r="BV97" i="41"/>
  <c r="BW97" i="41"/>
  <c r="BX97" i="41"/>
  <c r="BV98" i="41"/>
  <c r="BW98" i="41"/>
  <c r="BX98" i="41"/>
  <c r="BV99" i="41"/>
  <c r="BW99" i="41"/>
  <c r="BX99" i="41"/>
  <c r="BV100" i="41"/>
  <c r="BW100" i="41"/>
  <c r="BX100" i="41"/>
  <c r="BV101" i="41"/>
  <c r="BW101" i="41"/>
  <c r="BX101" i="41"/>
  <c r="BV102" i="41"/>
  <c r="BW102" i="41"/>
  <c r="BX102" i="41"/>
  <c r="BV103" i="41"/>
  <c r="BW103" i="41"/>
  <c r="BX103" i="41"/>
  <c r="BV104" i="41"/>
  <c r="BW104" i="41"/>
  <c r="BX104" i="41"/>
  <c r="BV105" i="41"/>
  <c r="BW105" i="41"/>
  <c r="BX105" i="41"/>
  <c r="BV106" i="41"/>
  <c r="BW106" i="41"/>
  <c r="BX106" i="41"/>
  <c r="BV107" i="41"/>
  <c r="BW107" i="41"/>
  <c r="BX107" i="41"/>
  <c r="BV108" i="41"/>
  <c r="BW108" i="41"/>
  <c r="BX108" i="41"/>
  <c r="BV109" i="41"/>
  <c r="BW109" i="41"/>
  <c r="BX109" i="41"/>
  <c r="BV110" i="41"/>
  <c r="BW110" i="41"/>
  <c r="BX110" i="41"/>
  <c r="BV111" i="41"/>
  <c r="BW111" i="41"/>
  <c r="BX111" i="41"/>
  <c r="BV112" i="41"/>
  <c r="BW112" i="41"/>
  <c r="BX112" i="41"/>
  <c r="BV113" i="41"/>
  <c r="BW113" i="41"/>
  <c r="BX113" i="41"/>
  <c r="BV114" i="41"/>
  <c r="BW114" i="41"/>
  <c r="BX114" i="41"/>
  <c r="BX84" i="41"/>
  <c r="BW84" i="41"/>
  <c r="BV84" i="41"/>
  <c r="BU85" i="41"/>
  <c r="BU86" i="41"/>
  <c r="BU87" i="41"/>
  <c r="BU88" i="41"/>
  <c r="BU89" i="41"/>
  <c r="BU90" i="41"/>
  <c r="BU91" i="41"/>
  <c r="BU92" i="41"/>
  <c r="BU93" i="41"/>
  <c r="BU94" i="41"/>
  <c r="BU95" i="41"/>
  <c r="BU96" i="41"/>
  <c r="BU97" i="41"/>
  <c r="BU98" i="41"/>
  <c r="BU99" i="41"/>
  <c r="BU100" i="41"/>
  <c r="BU101" i="41"/>
  <c r="BU102" i="41"/>
  <c r="BU103" i="41"/>
  <c r="BU104" i="41"/>
  <c r="BU105" i="41"/>
  <c r="BU106" i="41"/>
  <c r="BU107" i="41"/>
  <c r="BU108" i="41"/>
  <c r="BU109" i="41"/>
  <c r="BU110" i="41"/>
  <c r="BU111" i="41"/>
  <c r="BU112" i="41"/>
  <c r="BU113" i="41"/>
  <c r="BU114" i="41"/>
  <c r="BU84" i="41"/>
  <c r="BV14" i="41"/>
  <c r="BW14" i="41"/>
  <c r="BX14" i="41"/>
  <c r="BV15" i="41"/>
  <c r="BW15" i="41"/>
  <c r="BX15" i="41"/>
  <c r="BV16" i="41"/>
  <c r="BW16" i="41"/>
  <c r="BX16" i="41"/>
  <c r="BV17" i="41"/>
  <c r="BW17" i="41"/>
  <c r="BX17" i="41"/>
  <c r="BV18" i="41"/>
  <c r="BW18" i="41"/>
  <c r="BX18" i="41"/>
  <c r="BV19" i="41"/>
  <c r="BW19" i="41"/>
  <c r="BX19" i="41"/>
  <c r="BV20" i="41"/>
  <c r="BW20" i="41"/>
  <c r="BX20" i="41"/>
  <c r="BV21" i="41"/>
  <c r="BW21" i="41"/>
  <c r="BX21" i="41"/>
  <c r="BV22" i="41"/>
  <c r="BW22" i="41"/>
  <c r="BX22" i="41"/>
  <c r="BV23" i="41"/>
  <c r="BW23" i="41"/>
  <c r="BX23" i="41"/>
  <c r="BV24" i="41"/>
  <c r="BW24" i="41"/>
  <c r="BX24" i="41"/>
  <c r="BV25" i="41"/>
  <c r="BW25" i="41"/>
  <c r="BX25" i="41"/>
  <c r="BV26" i="41"/>
  <c r="BW26" i="41"/>
  <c r="BX26" i="41"/>
  <c r="BV27" i="41"/>
  <c r="BW27" i="41"/>
  <c r="BX27" i="41"/>
  <c r="BV28" i="41"/>
  <c r="BW28" i="41"/>
  <c r="BX28" i="41"/>
  <c r="BV29" i="41"/>
  <c r="BW29" i="41"/>
  <c r="BX29" i="41"/>
  <c r="BV30" i="41"/>
  <c r="BW30" i="41"/>
  <c r="BX30" i="41"/>
  <c r="BV31" i="41"/>
  <c r="BW31" i="41"/>
  <c r="BX31" i="41"/>
  <c r="BV32" i="41"/>
  <c r="BW32" i="41"/>
  <c r="BX32" i="41"/>
  <c r="BV33" i="41"/>
  <c r="BW33" i="41"/>
  <c r="BX33" i="41"/>
  <c r="BV34" i="41"/>
  <c r="BW34" i="41"/>
  <c r="BX34" i="41"/>
  <c r="BV35" i="41"/>
  <c r="BW35" i="41"/>
  <c r="BX35" i="41"/>
  <c r="BV36" i="41"/>
  <c r="BW36" i="41"/>
  <c r="BX36" i="41"/>
  <c r="BV37" i="41"/>
  <c r="BW37" i="41"/>
  <c r="BX37" i="41"/>
  <c r="BV38" i="41"/>
  <c r="BW38" i="41"/>
  <c r="BX38" i="41"/>
  <c r="BV39" i="41"/>
  <c r="BW39" i="41"/>
  <c r="BX39" i="41"/>
  <c r="BV40" i="41"/>
  <c r="BW40" i="41"/>
  <c r="BX40" i="41"/>
  <c r="BV41" i="41"/>
  <c r="BW41" i="41"/>
  <c r="BX41" i="41"/>
  <c r="BV42" i="41"/>
  <c r="BW42" i="41"/>
  <c r="BX42" i="41"/>
  <c r="BV43" i="41"/>
  <c r="BW43" i="41"/>
  <c r="BX43" i="41"/>
  <c r="BX13" i="41"/>
  <c r="BW13" i="41"/>
  <c r="BV13" i="41"/>
  <c r="BU14" i="41"/>
  <c r="BU15" i="41"/>
  <c r="BU16" i="41"/>
  <c r="BU17" i="41"/>
  <c r="BU18" i="41"/>
  <c r="BU19" i="41"/>
  <c r="BU20" i="41"/>
  <c r="BU21" i="41"/>
  <c r="BU22" i="41"/>
  <c r="BU23" i="41"/>
  <c r="BU24" i="41"/>
  <c r="BU25" i="41"/>
  <c r="BU26" i="41"/>
  <c r="BU27" i="41"/>
  <c r="BU28" i="41"/>
  <c r="BU29" i="41"/>
  <c r="BU30" i="41"/>
  <c r="BU31" i="41"/>
  <c r="BU32" i="41"/>
  <c r="BU33" i="41"/>
  <c r="BU34" i="41"/>
  <c r="BU35" i="41"/>
  <c r="BU36" i="41"/>
  <c r="BU37" i="41"/>
  <c r="BU38" i="41"/>
  <c r="BU39" i="41"/>
  <c r="BU40" i="41"/>
  <c r="BU41" i="41"/>
  <c r="BU42" i="41"/>
  <c r="BU43" i="41"/>
  <c r="BU13" i="41"/>
  <c r="BV14" i="35" l="1"/>
  <c r="BW14" i="35"/>
  <c r="BX14" i="35"/>
  <c r="BV15" i="35"/>
  <c r="BW15" i="35"/>
  <c r="BX15" i="35"/>
  <c r="BV16" i="35"/>
  <c r="BW16" i="35"/>
  <c r="BX16" i="35"/>
  <c r="BV17" i="35"/>
  <c r="BW17" i="35"/>
  <c r="BX17" i="35"/>
  <c r="BV18" i="35"/>
  <c r="BW18" i="35"/>
  <c r="BX18" i="35"/>
  <c r="BV19" i="35"/>
  <c r="BW19" i="35"/>
  <c r="BX19" i="35"/>
  <c r="BV20" i="35"/>
  <c r="BW20" i="35"/>
  <c r="BX20" i="35"/>
  <c r="BV21" i="35"/>
  <c r="BW21" i="35"/>
  <c r="BX21" i="35"/>
  <c r="BV22" i="35"/>
  <c r="BW22" i="35"/>
  <c r="BX22" i="35"/>
  <c r="BV23" i="35"/>
  <c r="BW23" i="35"/>
  <c r="BX23" i="35"/>
  <c r="BV24" i="35"/>
  <c r="BW24" i="35"/>
  <c r="BX24" i="35"/>
  <c r="BV25" i="35"/>
  <c r="BW25" i="35"/>
  <c r="BX25" i="35"/>
  <c r="BV26" i="35"/>
  <c r="BW26" i="35"/>
  <c r="BX26" i="35"/>
  <c r="BV27" i="35"/>
  <c r="BW27" i="35"/>
  <c r="BX27" i="35"/>
  <c r="BV28" i="35"/>
  <c r="BW28" i="35"/>
  <c r="BX28" i="35"/>
  <c r="BV29" i="35"/>
  <c r="BW29" i="35"/>
  <c r="BX29" i="35"/>
  <c r="BV30" i="35"/>
  <c r="BW30" i="35"/>
  <c r="BX30" i="35"/>
  <c r="BV31" i="35"/>
  <c r="BW31" i="35"/>
  <c r="BX31" i="35"/>
  <c r="BV32" i="35"/>
  <c r="BW32" i="35"/>
  <c r="BX32" i="35"/>
  <c r="BV33" i="35"/>
  <c r="BW33" i="35"/>
  <c r="BX33" i="35"/>
  <c r="BV34" i="35"/>
  <c r="BW34" i="35"/>
  <c r="BX34" i="35"/>
  <c r="BV35" i="35"/>
  <c r="BW35" i="35"/>
  <c r="BX35" i="35"/>
  <c r="BV36" i="35"/>
  <c r="BW36" i="35"/>
  <c r="BX36" i="35"/>
  <c r="BV37" i="35"/>
  <c r="BW37" i="35"/>
  <c r="BX37" i="35"/>
  <c r="BV38" i="35"/>
  <c r="BW38" i="35"/>
  <c r="BX38" i="35"/>
  <c r="BV39" i="35"/>
  <c r="BW39" i="35"/>
  <c r="BX39" i="35"/>
  <c r="BV40" i="35"/>
  <c r="BW40" i="35"/>
  <c r="BX40" i="35"/>
  <c r="BV41" i="35"/>
  <c r="BW41" i="35"/>
  <c r="BX41" i="35"/>
  <c r="BV42" i="35"/>
  <c r="BW42" i="35"/>
  <c r="BX42" i="35"/>
  <c r="BV43" i="35"/>
  <c r="BW43" i="35"/>
  <c r="BX43" i="35"/>
  <c r="BX13" i="35"/>
  <c r="BW13" i="35"/>
  <c r="BV13" i="35"/>
  <c r="BU13" i="35"/>
  <c r="BU14" i="35"/>
  <c r="BU15" i="35"/>
  <c r="BU16" i="35"/>
  <c r="BU17" i="35"/>
  <c r="BU18" i="35"/>
  <c r="BU19" i="35"/>
  <c r="BU20" i="35"/>
  <c r="BU21" i="35"/>
  <c r="BU22" i="35"/>
  <c r="BU23" i="35"/>
  <c r="BU24" i="35"/>
  <c r="BU25" i="35"/>
  <c r="BU26" i="35"/>
  <c r="BU27" i="35"/>
  <c r="BU28" i="35"/>
  <c r="BU29" i="35"/>
  <c r="BU30" i="35"/>
  <c r="BU31" i="35"/>
  <c r="BU32" i="35"/>
  <c r="BU33" i="35"/>
  <c r="BU34" i="35"/>
  <c r="BU35" i="35"/>
  <c r="BU36" i="35"/>
  <c r="BU37" i="35"/>
  <c r="BU38" i="35"/>
  <c r="BU39" i="35"/>
  <c r="BU40" i="35"/>
  <c r="BU41" i="35"/>
  <c r="BU42" i="35"/>
  <c r="BU43" i="35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G157" i="36"/>
  <c r="G158" i="36"/>
  <c r="G159" i="36"/>
  <c r="G160" i="36"/>
  <c r="G161" i="36"/>
  <c r="G162" i="36"/>
  <c r="G163" i="36"/>
  <c r="G164" i="36"/>
  <c r="G165" i="36"/>
  <c r="G166" i="36"/>
  <c r="G167" i="36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G180" i="36"/>
  <c r="G181" i="36"/>
  <c r="G182" i="36"/>
  <c r="G183" i="36"/>
  <c r="G184" i="36"/>
  <c r="G3" i="36"/>
  <c r="BO114" i="41" l="1"/>
  <c r="BN114" i="41"/>
  <c r="BM114" i="41" s="1"/>
  <c r="BD114" i="41"/>
  <c r="BC114" i="41"/>
  <c r="AW114" i="41"/>
  <c r="E114" i="41" s="1"/>
  <c r="BO113" i="41"/>
  <c r="BN113" i="41"/>
  <c r="BM113" i="41" s="1"/>
  <c r="BP113" i="41" s="1"/>
  <c r="BI113" i="41"/>
  <c r="BD113" i="41"/>
  <c r="BC113" i="41"/>
  <c r="BA113" i="41"/>
  <c r="AW113" i="41"/>
  <c r="E113" i="41" s="1"/>
  <c r="BO112" i="41"/>
  <c r="BN112" i="41"/>
  <c r="BM112" i="41" s="1"/>
  <c r="BI112" i="41"/>
  <c r="BD112" i="41"/>
  <c r="BC112" i="41"/>
  <c r="BA112" i="41"/>
  <c r="AW112" i="41"/>
  <c r="E112" i="41" s="1"/>
  <c r="BO111" i="41"/>
  <c r="BN111" i="41"/>
  <c r="BM111" i="41" s="1"/>
  <c r="BI111" i="41"/>
  <c r="BD111" i="41"/>
  <c r="BC111" i="41"/>
  <c r="BA111" i="41"/>
  <c r="BL111" i="41"/>
  <c r="AW111" i="41"/>
  <c r="E111" i="41"/>
  <c r="BO110" i="41"/>
  <c r="BN110" i="41"/>
  <c r="BM110" i="41" s="1"/>
  <c r="BP110" i="41" s="1"/>
  <c r="BI110" i="41"/>
  <c r="BD110" i="41"/>
  <c r="BC110" i="41"/>
  <c r="BA110" i="41"/>
  <c r="BL110" i="41"/>
  <c r="AW110" i="41"/>
  <c r="E110" i="41"/>
  <c r="BO109" i="41"/>
  <c r="BN109" i="41"/>
  <c r="BM109" i="41" s="1"/>
  <c r="BI109" i="41"/>
  <c r="BD109" i="41"/>
  <c r="BC109" i="41"/>
  <c r="BA109" i="41"/>
  <c r="BL109" i="41"/>
  <c r="AW109" i="41"/>
  <c r="E109" i="41"/>
  <c r="BO108" i="41"/>
  <c r="BN108" i="41"/>
  <c r="BM108" i="41" s="1"/>
  <c r="BI108" i="41"/>
  <c r="BD108" i="41"/>
  <c r="BC108" i="41"/>
  <c r="BA108" i="41"/>
  <c r="BL108" i="41"/>
  <c r="AW108" i="41"/>
  <c r="E108" i="41"/>
  <c r="BO107" i="41"/>
  <c r="BN107" i="41"/>
  <c r="BM107" i="41" s="1"/>
  <c r="BI107" i="41"/>
  <c r="BD107" i="41"/>
  <c r="BC107" i="41"/>
  <c r="BA107" i="41"/>
  <c r="BL107" i="41"/>
  <c r="AW107" i="41"/>
  <c r="E107" i="41"/>
  <c r="BO106" i="41"/>
  <c r="BN106" i="41"/>
  <c r="BM106" i="41"/>
  <c r="BP106" i="41" s="1"/>
  <c r="BI106" i="41"/>
  <c r="BD106" i="41"/>
  <c r="BC106" i="41"/>
  <c r="BA106" i="41"/>
  <c r="AW106" i="41"/>
  <c r="E106" i="41"/>
  <c r="BO105" i="41"/>
  <c r="BN105" i="41"/>
  <c r="BM105" i="41" s="1"/>
  <c r="BI105" i="41"/>
  <c r="BD105" i="41"/>
  <c r="BC105" i="41"/>
  <c r="BA105" i="41"/>
  <c r="BL105" i="41"/>
  <c r="AW105" i="41"/>
  <c r="E105" i="41"/>
  <c r="BO104" i="41"/>
  <c r="BN104" i="41"/>
  <c r="BM104" i="41"/>
  <c r="BI104" i="41"/>
  <c r="BD104" i="41"/>
  <c r="BC104" i="41"/>
  <c r="BA104" i="41"/>
  <c r="AW104" i="41"/>
  <c r="E104" i="41" s="1"/>
  <c r="BO103" i="41"/>
  <c r="BN103" i="41"/>
  <c r="BM103" i="41" s="1"/>
  <c r="BJ103" i="41"/>
  <c r="BI103" i="41"/>
  <c r="BD103" i="41"/>
  <c r="BC103" i="41"/>
  <c r="BA103" i="41"/>
  <c r="BL103" i="41"/>
  <c r="AW103" i="41"/>
  <c r="E103" i="41"/>
  <c r="BO102" i="41"/>
  <c r="BN102" i="41"/>
  <c r="BM102" i="41" s="1"/>
  <c r="BJ102" i="41"/>
  <c r="BI102" i="41"/>
  <c r="BD102" i="41"/>
  <c r="BC102" i="41"/>
  <c r="BA102" i="41"/>
  <c r="BL102" i="41"/>
  <c r="AW102" i="41"/>
  <c r="E102" i="41" s="1"/>
  <c r="BO101" i="41"/>
  <c r="BN101" i="41"/>
  <c r="BM101" i="41" s="1"/>
  <c r="BJ101" i="41"/>
  <c r="BI101" i="41"/>
  <c r="BD101" i="41"/>
  <c r="BC101" i="41"/>
  <c r="BA101" i="41"/>
  <c r="BL101" i="41"/>
  <c r="AW101" i="41"/>
  <c r="E101" i="41"/>
  <c r="BO100" i="41"/>
  <c r="BN100" i="41"/>
  <c r="BM100" i="41" s="1"/>
  <c r="BI100" i="41"/>
  <c r="BD100" i="41"/>
  <c r="BC100" i="41"/>
  <c r="BA100" i="41"/>
  <c r="BL100" i="41"/>
  <c r="AW100" i="41"/>
  <c r="E100" i="41" s="1"/>
  <c r="BO99" i="41"/>
  <c r="BN99" i="41"/>
  <c r="BM99" i="41"/>
  <c r="BI99" i="41"/>
  <c r="BC99" i="41"/>
  <c r="BA99" i="41"/>
  <c r="BL99" i="41"/>
  <c r="AW99" i="41"/>
  <c r="E99" i="41" s="1"/>
  <c r="BO98" i="41"/>
  <c r="BN98" i="41"/>
  <c r="BM98" i="41"/>
  <c r="BP98" i="41" s="1"/>
  <c r="BI98" i="41"/>
  <c r="BD98" i="41"/>
  <c r="BC98" i="41"/>
  <c r="BA98" i="41"/>
  <c r="BL98" i="41"/>
  <c r="AZ98" i="41"/>
  <c r="AW98" i="41"/>
  <c r="E98" i="41" s="1"/>
  <c r="BO97" i="41"/>
  <c r="BN97" i="41"/>
  <c r="BM97" i="41" s="1"/>
  <c r="BI97" i="41"/>
  <c r="BD97" i="41"/>
  <c r="BA97" i="41"/>
  <c r="BL97" i="41"/>
  <c r="AW97" i="41"/>
  <c r="E97" i="41"/>
  <c r="BO96" i="41"/>
  <c r="BN96" i="41"/>
  <c r="BM96" i="41" s="1"/>
  <c r="BJ96" i="41"/>
  <c r="BI96" i="41"/>
  <c r="BD96" i="41"/>
  <c r="BC96" i="41"/>
  <c r="BA96" i="41"/>
  <c r="BL96" i="41"/>
  <c r="AW96" i="41"/>
  <c r="E96" i="41" s="1"/>
  <c r="BO95" i="41"/>
  <c r="BN95" i="41"/>
  <c r="BM95" i="41" s="1"/>
  <c r="BJ95" i="41"/>
  <c r="BI95" i="41"/>
  <c r="BC95" i="41"/>
  <c r="BA95" i="41"/>
  <c r="BL95" i="41"/>
  <c r="AW95" i="41"/>
  <c r="E95" i="41" s="1"/>
  <c r="BO94" i="41"/>
  <c r="BN94" i="41"/>
  <c r="BM94" i="41" s="1"/>
  <c r="BP94" i="41" s="1"/>
  <c r="BI94" i="41"/>
  <c r="BC94" i="41"/>
  <c r="BA94" i="41"/>
  <c r="BL94" i="41"/>
  <c r="AW94" i="41"/>
  <c r="E94" i="41"/>
  <c r="BO93" i="41"/>
  <c r="BN93" i="41"/>
  <c r="BM93" i="41"/>
  <c r="BI93" i="41"/>
  <c r="BC93" i="41"/>
  <c r="BA93" i="41"/>
  <c r="BL93" i="41"/>
  <c r="AW93" i="41"/>
  <c r="E93" i="41" s="1"/>
  <c r="BO92" i="41"/>
  <c r="BN92" i="41"/>
  <c r="BM92" i="41"/>
  <c r="BI92" i="41"/>
  <c r="BC92" i="41"/>
  <c r="BA92" i="41"/>
  <c r="BL92" i="41"/>
  <c r="AW92" i="41"/>
  <c r="E92" i="41" s="1"/>
  <c r="BO91" i="41"/>
  <c r="BN91" i="41"/>
  <c r="BM91" i="41" s="1"/>
  <c r="BI91" i="41"/>
  <c r="BD91" i="41"/>
  <c r="BA91" i="41"/>
  <c r="AW91" i="41"/>
  <c r="E91" i="41" s="1"/>
  <c r="BO90" i="41"/>
  <c r="BN90" i="41"/>
  <c r="BM90" i="41" s="1"/>
  <c r="BJ90" i="41"/>
  <c r="BI90" i="41"/>
  <c r="BD90" i="41"/>
  <c r="BA90" i="41"/>
  <c r="BL90" i="41"/>
  <c r="AW90" i="41"/>
  <c r="E90" i="41" s="1"/>
  <c r="BO89" i="41"/>
  <c r="BN89" i="41"/>
  <c r="BM89" i="41" s="1"/>
  <c r="BP89" i="41" s="1"/>
  <c r="BI89" i="41"/>
  <c r="BD89" i="41"/>
  <c r="BA89" i="41"/>
  <c r="BL89" i="41"/>
  <c r="AW89" i="41"/>
  <c r="E89" i="41" s="1"/>
  <c r="BO88" i="41"/>
  <c r="BN88" i="41"/>
  <c r="BM88" i="41" s="1"/>
  <c r="BI88" i="41"/>
  <c r="BA88" i="41"/>
  <c r="BL88" i="41"/>
  <c r="AW88" i="41"/>
  <c r="E88" i="41" s="1"/>
  <c r="BO87" i="41"/>
  <c r="BN87" i="41"/>
  <c r="BM87" i="41" s="1"/>
  <c r="BI87" i="41"/>
  <c r="BD87" i="41"/>
  <c r="BA87" i="41"/>
  <c r="AW87" i="41"/>
  <c r="E87" i="41" s="1"/>
  <c r="BO86" i="41"/>
  <c r="BN86" i="41"/>
  <c r="BM86" i="41" s="1"/>
  <c r="BP86" i="41" s="1"/>
  <c r="BJ86" i="41"/>
  <c r="BI86" i="41"/>
  <c r="BD86" i="41"/>
  <c r="BA86" i="41"/>
  <c r="BL86" i="41"/>
  <c r="AW86" i="41"/>
  <c r="E86" i="41" s="1"/>
  <c r="BO85" i="41"/>
  <c r="BN85" i="41"/>
  <c r="BM85" i="41" s="1"/>
  <c r="BI85" i="41"/>
  <c r="BD85" i="41"/>
  <c r="BA85" i="41"/>
  <c r="BL85" i="41"/>
  <c r="AW85" i="41"/>
  <c r="E85" i="41" s="1"/>
  <c r="BO84" i="41"/>
  <c r="BN84" i="41"/>
  <c r="BM84" i="41" s="1"/>
  <c r="BI84" i="41"/>
  <c r="BD84" i="41"/>
  <c r="BA84" i="41"/>
  <c r="BL84" i="41"/>
  <c r="AW84" i="41"/>
  <c r="E84" i="41" s="1"/>
  <c r="H77" i="41"/>
  <c r="H76" i="41"/>
  <c r="N75" i="41"/>
  <c r="H75" i="41"/>
  <c r="BO43" i="41"/>
  <c r="BP43" i="41" s="1"/>
  <c r="BN43" i="41"/>
  <c r="BM43" i="41"/>
  <c r="BD43" i="41"/>
  <c r="BC43" i="41"/>
  <c r="AW43" i="41"/>
  <c r="E43" i="41" s="1"/>
  <c r="BO42" i="41"/>
  <c r="BN42" i="41"/>
  <c r="BM42" i="41" s="1"/>
  <c r="BP42" i="41" s="1"/>
  <c r="BD42" i="41"/>
  <c r="BC42" i="41"/>
  <c r="AW42" i="41"/>
  <c r="E42" i="41"/>
  <c r="BO41" i="41"/>
  <c r="BN41" i="41"/>
  <c r="BM41" i="41"/>
  <c r="BJ41" i="41"/>
  <c r="BI41" i="41"/>
  <c r="BD41" i="41"/>
  <c r="BA41" i="41"/>
  <c r="BL41" i="41"/>
  <c r="AW41" i="41"/>
  <c r="E41" i="41" s="1"/>
  <c r="BO40" i="41"/>
  <c r="BN40" i="41"/>
  <c r="BM40" i="41" s="1"/>
  <c r="BP40" i="41" s="1"/>
  <c r="BJ40" i="41"/>
  <c r="BI40" i="41"/>
  <c r="BD40" i="41"/>
  <c r="BC40" i="41"/>
  <c r="BA40" i="41"/>
  <c r="BL40" i="41"/>
  <c r="AW40" i="41"/>
  <c r="E40" i="41" s="1"/>
  <c r="BO39" i="41"/>
  <c r="BN39" i="41"/>
  <c r="BM39" i="41" s="1"/>
  <c r="BJ39" i="41"/>
  <c r="BI39" i="41"/>
  <c r="BA39" i="41"/>
  <c r="BL39" i="41"/>
  <c r="AW39" i="41"/>
  <c r="E39" i="41" s="1"/>
  <c r="BO38" i="41"/>
  <c r="BN38" i="41"/>
  <c r="BM38" i="41" s="1"/>
  <c r="BJ38" i="41"/>
  <c r="BI38" i="41"/>
  <c r="BC38" i="41"/>
  <c r="BA38" i="41"/>
  <c r="BL38" i="41"/>
  <c r="AW38" i="41"/>
  <c r="E38" i="41" s="1"/>
  <c r="BO37" i="41"/>
  <c r="BN37" i="41"/>
  <c r="BM37" i="41" s="1"/>
  <c r="BJ37" i="41"/>
  <c r="BI37" i="41"/>
  <c r="BD37" i="41"/>
  <c r="BA37" i="41"/>
  <c r="BL37" i="41"/>
  <c r="AW37" i="41"/>
  <c r="E37" i="41" s="1"/>
  <c r="BO36" i="41"/>
  <c r="BN36" i="41"/>
  <c r="BM36" i="41"/>
  <c r="BP36" i="41" s="1"/>
  <c r="BJ36" i="41"/>
  <c r="BI36" i="41"/>
  <c r="BD36" i="41"/>
  <c r="BC36" i="41"/>
  <c r="BA36" i="41"/>
  <c r="AW36" i="41"/>
  <c r="E36" i="41" s="1"/>
  <c r="BO35" i="41"/>
  <c r="BN35" i="41"/>
  <c r="BM35" i="41" s="1"/>
  <c r="BP35" i="41" s="1"/>
  <c r="BJ35" i="41"/>
  <c r="BI35" i="41"/>
  <c r="BD35" i="41"/>
  <c r="BC35" i="41"/>
  <c r="BA35" i="41"/>
  <c r="BL35" i="41"/>
  <c r="AW35" i="41"/>
  <c r="E35" i="41" s="1"/>
  <c r="BO34" i="41"/>
  <c r="BN34" i="41"/>
  <c r="BM34" i="41"/>
  <c r="BJ34" i="41"/>
  <c r="BI34" i="41"/>
  <c r="BD34" i="41"/>
  <c r="BC34" i="41"/>
  <c r="BA34" i="41"/>
  <c r="BL34" i="41"/>
  <c r="AW34" i="41"/>
  <c r="E34" i="41" s="1"/>
  <c r="BO33" i="41"/>
  <c r="BN33" i="41"/>
  <c r="BM33" i="41"/>
  <c r="BJ33" i="41"/>
  <c r="BI33" i="41"/>
  <c r="BD33" i="41"/>
  <c r="BC33" i="41"/>
  <c r="BA33" i="41"/>
  <c r="AW33" i="41"/>
  <c r="E33" i="41" s="1"/>
  <c r="BO32" i="41"/>
  <c r="BN32" i="41"/>
  <c r="BM32" i="41" s="1"/>
  <c r="BJ32" i="41"/>
  <c r="BI32" i="41"/>
  <c r="BD32" i="41"/>
  <c r="BA32" i="41"/>
  <c r="BL32" i="41"/>
  <c r="AW32" i="41"/>
  <c r="E32" i="41" s="1"/>
  <c r="BO31" i="41"/>
  <c r="BN31" i="41"/>
  <c r="BM31" i="41"/>
  <c r="BJ31" i="41"/>
  <c r="BI31" i="41"/>
  <c r="BD31" i="41"/>
  <c r="BC31" i="41"/>
  <c r="BA31" i="41"/>
  <c r="AW31" i="41"/>
  <c r="E31" i="41" s="1"/>
  <c r="BO30" i="41"/>
  <c r="BN30" i="41"/>
  <c r="BM30" i="41" s="1"/>
  <c r="BP30" i="41" s="1"/>
  <c r="BJ30" i="41"/>
  <c r="BI30" i="41"/>
  <c r="BD30" i="41"/>
  <c r="BC30" i="41"/>
  <c r="BA30" i="41"/>
  <c r="AW30" i="41"/>
  <c r="E30" i="41" s="1"/>
  <c r="BO29" i="41"/>
  <c r="BN29" i="41"/>
  <c r="BM29" i="41" s="1"/>
  <c r="BJ29" i="41"/>
  <c r="BI29" i="41"/>
  <c r="BD29" i="41"/>
  <c r="BC29" i="41"/>
  <c r="BA29" i="41"/>
  <c r="AW29" i="41"/>
  <c r="E29" i="41" s="1"/>
  <c r="BO28" i="41"/>
  <c r="BN28" i="41"/>
  <c r="BM28" i="41"/>
  <c r="BJ28" i="41"/>
  <c r="BI28" i="41"/>
  <c r="BD28" i="41"/>
  <c r="BC28" i="41"/>
  <c r="BA28" i="41"/>
  <c r="AW28" i="41"/>
  <c r="E28" i="41" s="1"/>
  <c r="BO27" i="41"/>
  <c r="BN27" i="41"/>
  <c r="BM27" i="41" s="1"/>
  <c r="BJ27" i="41"/>
  <c r="BI27" i="41"/>
  <c r="BD27" i="41"/>
  <c r="BA27" i="41"/>
  <c r="BL27" i="41"/>
  <c r="AW27" i="41"/>
  <c r="E27" i="41" s="1"/>
  <c r="BO26" i="41"/>
  <c r="BN26" i="41"/>
  <c r="BM26" i="41" s="1"/>
  <c r="BP26" i="41" s="1"/>
  <c r="BJ26" i="41"/>
  <c r="BI26" i="41"/>
  <c r="BD26" i="41"/>
  <c r="BC26" i="41"/>
  <c r="BA26" i="41"/>
  <c r="BL26" i="41"/>
  <c r="AW26" i="41"/>
  <c r="E26" i="41" s="1"/>
  <c r="BO25" i="41"/>
  <c r="BN25" i="41"/>
  <c r="BM25" i="41" s="1"/>
  <c r="BJ25" i="41"/>
  <c r="BI25" i="41"/>
  <c r="BD25" i="41"/>
  <c r="BC25" i="41"/>
  <c r="BA25" i="41"/>
  <c r="BL25" i="41"/>
  <c r="AW25" i="41"/>
  <c r="E25" i="41" s="1"/>
  <c r="BO24" i="41"/>
  <c r="BN24" i="41"/>
  <c r="BM24" i="41"/>
  <c r="BJ24" i="41"/>
  <c r="BI24" i="41"/>
  <c r="BD24" i="41"/>
  <c r="BC24" i="41"/>
  <c r="BA24" i="41"/>
  <c r="AW24" i="41"/>
  <c r="E24" i="41" s="1"/>
  <c r="BO23" i="41"/>
  <c r="BN23" i="41"/>
  <c r="BM23" i="41"/>
  <c r="BP23" i="41" s="1"/>
  <c r="BJ23" i="41"/>
  <c r="BI23" i="41"/>
  <c r="BD23" i="41"/>
  <c r="BC23" i="41"/>
  <c r="BA23" i="41"/>
  <c r="BL23" i="41"/>
  <c r="AW23" i="41"/>
  <c r="E23" i="41" s="1"/>
  <c r="BO22" i="41"/>
  <c r="BN22" i="41"/>
  <c r="BM22" i="41" s="1"/>
  <c r="BJ22" i="41"/>
  <c r="BI22" i="41"/>
  <c r="BC22" i="41"/>
  <c r="BA22" i="41"/>
  <c r="BL22" i="41"/>
  <c r="AW22" i="41"/>
  <c r="E22" i="41" s="1"/>
  <c r="BO21" i="41"/>
  <c r="BN21" i="41"/>
  <c r="BM21" i="41" s="1"/>
  <c r="BJ21" i="41"/>
  <c r="BI21" i="41"/>
  <c r="BC21" i="41"/>
  <c r="BA21" i="41"/>
  <c r="AW21" i="41"/>
  <c r="E21" i="41" s="1"/>
  <c r="BO20" i="41"/>
  <c r="BN20" i="41"/>
  <c r="BM20" i="41" s="1"/>
  <c r="BJ20" i="41"/>
  <c r="BI20" i="41"/>
  <c r="BD20" i="41"/>
  <c r="BC20" i="41"/>
  <c r="BA20" i="41"/>
  <c r="BL20" i="41"/>
  <c r="AW20" i="41"/>
  <c r="E20" i="41" s="1"/>
  <c r="BO19" i="41"/>
  <c r="BN19" i="41"/>
  <c r="BM19" i="41" s="1"/>
  <c r="BJ19" i="41"/>
  <c r="BI19" i="41"/>
  <c r="BD19" i="41"/>
  <c r="BC19" i="41"/>
  <c r="BA19" i="41"/>
  <c r="AW19" i="41"/>
  <c r="E19" i="41" s="1"/>
  <c r="BO18" i="41"/>
  <c r="BN18" i="41"/>
  <c r="BM18" i="41" s="1"/>
  <c r="BJ18" i="41"/>
  <c r="BI18" i="41"/>
  <c r="BA18" i="41"/>
  <c r="BL18" i="41"/>
  <c r="AW18" i="41"/>
  <c r="E18" i="41" s="1"/>
  <c r="BO17" i="41"/>
  <c r="BN17" i="41"/>
  <c r="BM17" i="41" s="1"/>
  <c r="BJ17" i="41"/>
  <c r="BI17" i="41"/>
  <c r="BD17" i="41"/>
  <c r="BC17" i="41"/>
  <c r="BA17" i="41"/>
  <c r="BL17" i="41"/>
  <c r="AW17" i="41"/>
  <c r="E17" i="41" s="1"/>
  <c r="BO16" i="41"/>
  <c r="BN16" i="41"/>
  <c r="BM16" i="41"/>
  <c r="BP16" i="41" s="1"/>
  <c r="BJ16" i="41"/>
  <c r="BI16" i="41"/>
  <c r="BC16" i="41"/>
  <c r="BA16" i="41"/>
  <c r="BL16" i="41"/>
  <c r="AW16" i="41"/>
  <c r="E16" i="41" s="1"/>
  <c r="BO15" i="41"/>
  <c r="BN15" i="41"/>
  <c r="BM15" i="41" s="1"/>
  <c r="BJ15" i="41"/>
  <c r="BI15" i="41"/>
  <c r="BC15" i="41"/>
  <c r="BA15" i="41"/>
  <c r="AW15" i="41"/>
  <c r="E15" i="41" s="1"/>
  <c r="BO14" i="41"/>
  <c r="BN14" i="41"/>
  <c r="BM14" i="41" s="1"/>
  <c r="BJ14" i="41"/>
  <c r="BI14" i="41"/>
  <c r="BD14" i="41"/>
  <c r="BC14" i="41"/>
  <c r="BA14" i="41"/>
  <c r="BL14" i="41"/>
  <c r="AW14" i="41"/>
  <c r="E14" i="41" s="1"/>
  <c r="BO13" i="41"/>
  <c r="BN13" i="41"/>
  <c r="BM13" i="41" s="1"/>
  <c r="BI13" i="41"/>
  <c r="BD13" i="41"/>
  <c r="BA13" i="41"/>
  <c r="AW13" i="41"/>
  <c r="E13" i="41" s="1"/>
  <c r="H6" i="41"/>
  <c r="H5" i="41"/>
  <c r="N4" i="41"/>
  <c r="H4" i="41"/>
  <c r="H6" i="35"/>
  <c r="H5" i="35"/>
  <c r="N4" i="35"/>
  <c r="H4" i="35"/>
  <c r="BO14" i="35"/>
  <c r="BO15" i="35"/>
  <c r="BO16" i="35"/>
  <c r="BO17" i="35"/>
  <c r="BO18" i="35"/>
  <c r="BO19" i="35"/>
  <c r="BO20" i="35"/>
  <c r="BO21" i="35"/>
  <c r="BO22" i="35"/>
  <c r="BO23" i="35"/>
  <c r="BO24" i="35"/>
  <c r="BO25" i="35"/>
  <c r="BO26" i="35"/>
  <c r="BO27" i="35"/>
  <c r="BO28" i="35"/>
  <c r="BO29" i="35"/>
  <c r="BO30" i="35"/>
  <c r="BO31" i="35"/>
  <c r="BO32" i="35"/>
  <c r="BO33" i="35"/>
  <c r="BO34" i="35"/>
  <c r="BO35" i="35"/>
  <c r="BO36" i="35"/>
  <c r="BO37" i="35"/>
  <c r="BO38" i="35"/>
  <c r="BO39" i="35"/>
  <c r="BO40" i="35"/>
  <c r="BO41" i="35"/>
  <c r="BO42" i="35"/>
  <c r="BO43" i="35"/>
  <c r="BO13" i="35"/>
  <c r="Q98" i="41" l="1"/>
  <c r="BB98" i="41" s="1"/>
  <c r="BZ98" i="41"/>
  <c r="AJ98" i="41" s="1"/>
  <c r="BJ111" i="41"/>
  <c r="BJ88" i="41"/>
  <c r="BJ92" i="41"/>
  <c r="BJ98" i="41"/>
  <c r="BJ109" i="41"/>
  <c r="BJ94" i="41"/>
  <c r="BJ100" i="41"/>
  <c r="BJ85" i="41"/>
  <c r="BJ93" i="41"/>
  <c r="BJ99" i="41"/>
  <c r="BJ110" i="41"/>
  <c r="BJ108" i="41"/>
  <c r="BJ89" i="41"/>
  <c r="BJ97" i="41"/>
  <c r="BJ107" i="41"/>
  <c r="BJ105" i="41"/>
  <c r="BJ84" i="41"/>
  <c r="BP109" i="41"/>
  <c r="BP92" i="41"/>
  <c r="BP24" i="41"/>
  <c r="BP31" i="41"/>
  <c r="AZ99" i="41"/>
  <c r="BZ99" i="41" s="1"/>
  <c r="AJ99" i="41" s="1"/>
  <c r="AZ114" i="41"/>
  <c r="AZ27" i="41"/>
  <c r="AZ111" i="41"/>
  <c r="AZ110" i="41"/>
  <c r="AZ105" i="41"/>
  <c r="AZ106" i="41"/>
  <c r="AZ113" i="41"/>
  <c r="AZ104" i="41"/>
  <c r="BP99" i="41"/>
  <c r="BP25" i="41"/>
  <c r="BP13" i="41"/>
  <c r="X99" i="41"/>
  <c r="Q99" i="41"/>
  <c r="AZ40" i="41"/>
  <c r="AZ39" i="41"/>
  <c r="AZ29" i="41"/>
  <c r="AZ28" i="41"/>
  <c r="BL15" i="41"/>
  <c r="AZ17" i="41"/>
  <c r="AO132" i="41"/>
  <c r="AL132" i="41"/>
  <c r="AK132" i="41"/>
  <c r="AN132" i="41"/>
  <c r="AM132" i="41"/>
  <c r="AJ132" i="41"/>
  <c r="AZ15" i="41"/>
  <c r="AZ16" i="41"/>
  <c r="AZ86" i="41"/>
  <c r="AZ93" i="41"/>
  <c r="AZ89" i="41"/>
  <c r="AZ88" i="41"/>
  <c r="AZ87" i="41"/>
  <c r="AZ22" i="41"/>
  <c r="AZ21" i="41"/>
  <c r="BP107" i="41"/>
  <c r="BP111" i="41"/>
  <c r="BP95" i="41"/>
  <c r="AZ23" i="41"/>
  <c r="BP17" i="41"/>
  <c r="BP18" i="41"/>
  <c r="BP104" i="41"/>
  <c r="BL29" i="41"/>
  <c r="AZ32" i="41"/>
  <c r="BZ32" i="41" s="1"/>
  <c r="AJ32" i="41" s="1"/>
  <c r="BP41" i="41"/>
  <c r="AZ112" i="41"/>
  <c r="AZ41" i="41"/>
  <c r="AZ91" i="41"/>
  <c r="BP87" i="41"/>
  <c r="BP88" i="41"/>
  <c r="BP93" i="41"/>
  <c r="AZ103" i="41"/>
  <c r="BZ103" i="41" s="1"/>
  <c r="AJ103" i="41" s="1"/>
  <c r="AZ33" i="41"/>
  <c r="BP14" i="41"/>
  <c r="AZ20" i="41"/>
  <c r="BP29" i="41"/>
  <c r="AZ34" i="41"/>
  <c r="BP101" i="41"/>
  <c r="AZ90" i="41"/>
  <c r="BZ90" i="41" s="1"/>
  <c r="AJ90" i="41" s="1"/>
  <c r="AZ102" i="41"/>
  <c r="BL28" i="41"/>
  <c r="BP37" i="41"/>
  <c r="BP96" i="41"/>
  <c r="BP105" i="41"/>
  <c r="AZ92" i="41"/>
  <c r="BP19" i="41"/>
  <c r="AZ100" i="41"/>
  <c r="BZ100" i="41" s="1"/>
  <c r="AJ100" i="41" s="1"/>
  <c r="BP28" i="41"/>
  <c r="BP90" i="41"/>
  <c r="AZ101" i="41"/>
  <c r="BP102" i="41"/>
  <c r="BP114" i="41"/>
  <c r="AZ13" i="41"/>
  <c r="BP97" i="41"/>
  <c r="BP108" i="41"/>
  <c r="BP103" i="41"/>
  <c r="BP85" i="41"/>
  <c r="BP91" i="41"/>
  <c r="X98" i="41"/>
  <c r="BP84" i="41"/>
  <c r="BP100" i="41"/>
  <c r="BP112" i="41"/>
  <c r="AZ94" i="41"/>
  <c r="AZ85" i="41"/>
  <c r="BZ85" i="41" s="1"/>
  <c r="AJ85" i="41" s="1"/>
  <c r="AZ97" i="41"/>
  <c r="AZ109" i="41"/>
  <c r="AZ95" i="41"/>
  <c r="AZ107" i="41"/>
  <c r="AZ84" i="41"/>
  <c r="BZ84" i="41" s="1"/>
  <c r="AJ84" i="41" s="1"/>
  <c r="AZ96" i="41"/>
  <c r="AZ108" i="41"/>
  <c r="BP15" i="41"/>
  <c r="BP20" i="41"/>
  <c r="AZ43" i="41"/>
  <c r="BP33" i="41"/>
  <c r="AK61" i="41"/>
  <c r="AO61" i="41"/>
  <c r="BL24" i="41"/>
  <c r="AZ24" i="41"/>
  <c r="AZ35" i="41"/>
  <c r="BP39" i="41"/>
  <c r="BP22" i="41"/>
  <c r="BP27" i="41"/>
  <c r="AZ19" i="41"/>
  <c r="BZ19" i="41" s="1"/>
  <c r="AJ19" i="41" s="1"/>
  <c r="BL19" i="41"/>
  <c r="AZ18" i="41"/>
  <c r="BZ18" i="41" s="1"/>
  <c r="AJ18" i="41" s="1"/>
  <c r="BP21" i="41"/>
  <c r="AZ31" i="41"/>
  <c r="BP34" i="41"/>
  <c r="BL36" i="41"/>
  <c r="AZ36" i="41"/>
  <c r="AZ30" i="41"/>
  <c r="BL30" i="41"/>
  <c r="BJ13" i="41"/>
  <c r="BP32" i="41"/>
  <c r="BP38" i="41"/>
  <c r="AZ42" i="41"/>
  <c r="AZ25" i="41"/>
  <c r="AZ37" i="41"/>
  <c r="AZ14" i="41"/>
  <c r="BZ14" i="41" s="1"/>
  <c r="AJ14" i="41" s="1"/>
  <c r="AZ26" i="41"/>
  <c r="BL31" i="41"/>
  <c r="AZ38" i="41"/>
  <c r="Z134" i="41"/>
  <c r="BL33" i="41"/>
  <c r="AJ61" i="41"/>
  <c r="AL61" i="41"/>
  <c r="AM61" i="41"/>
  <c r="AN61" i="41"/>
  <c r="AL61" i="35"/>
  <c r="BN14" i="35"/>
  <c r="BM14" i="35" s="1"/>
  <c r="BN15" i="35"/>
  <c r="BM15" i="35" s="1"/>
  <c r="BN16" i="35"/>
  <c r="BM16" i="35" s="1"/>
  <c r="BP16" i="35" s="1"/>
  <c r="BN17" i="35"/>
  <c r="BM17" i="35" s="1"/>
  <c r="BN18" i="35"/>
  <c r="BM18" i="35" s="1"/>
  <c r="BP18" i="35" s="1"/>
  <c r="BN19" i="35"/>
  <c r="BM19" i="35" s="1"/>
  <c r="BP19" i="35" s="1"/>
  <c r="BN20" i="35"/>
  <c r="BM20" i="35" s="1"/>
  <c r="BP20" i="35" s="1"/>
  <c r="BN21" i="35"/>
  <c r="BM21" i="35" s="1"/>
  <c r="BP21" i="35" s="1"/>
  <c r="BN22" i="35"/>
  <c r="BM22" i="35" s="1"/>
  <c r="BP22" i="35" s="1"/>
  <c r="BN23" i="35"/>
  <c r="BM23" i="35" s="1"/>
  <c r="BP23" i="35" s="1"/>
  <c r="BN24" i="35"/>
  <c r="BM24" i="35" s="1"/>
  <c r="BP24" i="35" s="1"/>
  <c r="BN25" i="35"/>
  <c r="BM25" i="35" s="1"/>
  <c r="BP25" i="35" s="1"/>
  <c r="BN26" i="35"/>
  <c r="BM26" i="35" s="1"/>
  <c r="BP26" i="35" s="1"/>
  <c r="BN27" i="35"/>
  <c r="BM27" i="35" s="1"/>
  <c r="BP27" i="35" s="1"/>
  <c r="BN28" i="35"/>
  <c r="BM28" i="35" s="1"/>
  <c r="BP28" i="35" s="1"/>
  <c r="BN29" i="35"/>
  <c r="BM29" i="35" s="1"/>
  <c r="BP29" i="35" s="1"/>
  <c r="BN30" i="35"/>
  <c r="BM30" i="35" s="1"/>
  <c r="BP30" i="35" s="1"/>
  <c r="BN31" i="35"/>
  <c r="BM31" i="35" s="1"/>
  <c r="BP31" i="35" s="1"/>
  <c r="BN32" i="35"/>
  <c r="BM32" i="35" s="1"/>
  <c r="BP32" i="35" s="1"/>
  <c r="BN33" i="35"/>
  <c r="BM33" i="35" s="1"/>
  <c r="BP33" i="35" s="1"/>
  <c r="BN34" i="35"/>
  <c r="BM34" i="35" s="1"/>
  <c r="BP34" i="35" s="1"/>
  <c r="BN35" i="35"/>
  <c r="BM35" i="35" s="1"/>
  <c r="BP35" i="35" s="1"/>
  <c r="BN36" i="35"/>
  <c r="BM36" i="35" s="1"/>
  <c r="BP36" i="35" s="1"/>
  <c r="BN37" i="35"/>
  <c r="BM37" i="35" s="1"/>
  <c r="BP37" i="35" s="1"/>
  <c r="BN38" i="35"/>
  <c r="BM38" i="35" s="1"/>
  <c r="BP38" i="35" s="1"/>
  <c r="BN39" i="35"/>
  <c r="BM39" i="35" s="1"/>
  <c r="BP39" i="35" s="1"/>
  <c r="BN40" i="35"/>
  <c r="BM40" i="35" s="1"/>
  <c r="BP40" i="35" s="1"/>
  <c r="BN41" i="35"/>
  <c r="BM41" i="35" s="1"/>
  <c r="BP41" i="35" s="1"/>
  <c r="BN42" i="35"/>
  <c r="BM42" i="35" s="1"/>
  <c r="BP42" i="35" s="1"/>
  <c r="BN43" i="35"/>
  <c r="BM43" i="35" s="1"/>
  <c r="BP43" i="35" s="1"/>
  <c r="BN13" i="35"/>
  <c r="BM13" i="35" s="1"/>
  <c r="BE99" i="41" l="1"/>
  <c r="BF99" i="41" s="1"/>
  <c r="BK99" i="41" s="1"/>
  <c r="BE98" i="41"/>
  <c r="BF98" i="41" s="1"/>
  <c r="BK98" i="41" s="1"/>
  <c r="AF98" i="41" s="1"/>
  <c r="Q107" i="41"/>
  <c r="BB107" i="41" s="1"/>
  <c r="BZ107" i="41"/>
  <c r="AJ107" i="41" s="1"/>
  <c r="BZ87" i="41"/>
  <c r="AJ87" i="41" s="1"/>
  <c r="Q95" i="41"/>
  <c r="BZ95" i="41"/>
  <c r="AJ95" i="41" s="1"/>
  <c r="Q92" i="41"/>
  <c r="BZ92" i="41"/>
  <c r="AJ92" i="41" s="1"/>
  <c r="Q88" i="41"/>
  <c r="BD88" i="41" s="1"/>
  <c r="BZ88" i="41"/>
  <c r="AJ88" i="41" s="1"/>
  <c r="Q104" i="41"/>
  <c r="BB104" i="41" s="1"/>
  <c r="BZ104" i="41"/>
  <c r="AJ104" i="41" s="1"/>
  <c r="Q109" i="41"/>
  <c r="BB109" i="41" s="1"/>
  <c r="BZ109" i="41"/>
  <c r="AJ109" i="41" s="1"/>
  <c r="X89" i="41"/>
  <c r="BZ89" i="41"/>
  <c r="AJ89" i="41" s="1"/>
  <c r="Q113" i="41"/>
  <c r="BB113" i="41" s="1"/>
  <c r="BZ113" i="41"/>
  <c r="AJ113" i="41" s="1"/>
  <c r="Q97" i="41"/>
  <c r="BZ97" i="41"/>
  <c r="AJ97" i="41" s="1"/>
  <c r="X93" i="41"/>
  <c r="BZ93" i="41"/>
  <c r="AJ93" i="41" s="1"/>
  <c r="Q106" i="41"/>
  <c r="BB106" i="41" s="1"/>
  <c r="BZ106" i="41"/>
  <c r="AJ106" i="41" s="1"/>
  <c r="X86" i="41"/>
  <c r="BZ86" i="41"/>
  <c r="AJ86" i="41" s="1"/>
  <c r="X105" i="41"/>
  <c r="BZ105" i="41"/>
  <c r="AJ105" i="41" s="1"/>
  <c r="Q94" i="41"/>
  <c r="BZ94" i="41"/>
  <c r="AJ94" i="41" s="1"/>
  <c r="Q110" i="41"/>
  <c r="BB110" i="41" s="1"/>
  <c r="BZ110" i="41"/>
  <c r="AJ110" i="41" s="1"/>
  <c r="Q102" i="41"/>
  <c r="BB102" i="41" s="1"/>
  <c r="BZ102" i="41"/>
  <c r="AJ102" i="41" s="1"/>
  <c r="X111" i="41"/>
  <c r="BZ111" i="41"/>
  <c r="AJ111" i="41" s="1"/>
  <c r="Q101" i="41"/>
  <c r="BB101" i="41" s="1"/>
  <c r="BZ101" i="41"/>
  <c r="AJ101" i="41" s="1"/>
  <c r="Q91" i="41"/>
  <c r="BZ91" i="41"/>
  <c r="AJ91" i="41" s="1"/>
  <c r="Q108" i="41"/>
  <c r="BB108" i="41" s="1"/>
  <c r="BZ108" i="41"/>
  <c r="AJ108" i="41" s="1"/>
  <c r="Q96" i="41"/>
  <c r="BB96" i="41" s="1"/>
  <c r="BZ96" i="41"/>
  <c r="AJ96" i="41" s="1"/>
  <c r="Q112" i="41"/>
  <c r="BB112" i="41" s="1"/>
  <c r="BZ112" i="41"/>
  <c r="AJ112" i="41" s="1"/>
  <c r="Q30" i="41"/>
  <c r="BB30" i="41" s="1"/>
  <c r="BZ30" i="41"/>
  <c r="AJ30" i="41" s="1"/>
  <c r="Q35" i="41"/>
  <c r="BB35" i="41" s="1"/>
  <c r="BZ35" i="41"/>
  <c r="AJ35" i="41" s="1"/>
  <c r="Q34" i="41"/>
  <c r="BB34" i="41" s="1"/>
  <c r="BZ34" i="41"/>
  <c r="AJ34" i="41" s="1"/>
  <c r="Q21" i="41"/>
  <c r="BZ21" i="41"/>
  <c r="AJ21" i="41" s="1"/>
  <c r="Q38" i="41"/>
  <c r="BZ38" i="41"/>
  <c r="AJ38" i="41" s="1"/>
  <c r="Q36" i="41"/>
  <c r="BB36" i="41" s="1"/>
  <c r="BZ36" i="41"/>
  <c r="AJ36" i="41" s="1"/>
  <c r="Q24" i="41"/>
  <c r="BB24" i="41" s="1"/>
  <c r="BZ24" i="41"/>
  <c r="AJ24" i="41" s="1"/>
  <c r="BZ22" i="41"/>
  <c r="AJ22" i="41" s="1"/>
  <c r="Q20" i="41"/>
  <c r="BB20" i="41" s="1"/>
  <c r="BZ20" i="41"/>
  <c r="AJ20" i="41" s="1"/>
  <c r="Q26" i="41"/>
  <c r="BB26" i="41" s="1"/>
  <c r="BZ26" i="41"/>
  <c r="AJ26" i="41" s="1"/>
  <c r="X17" i="41"/>
  <c r="BF17" i="41" s="1"/>
  <c r="BK17" i="41" s="1"/>
  <c r="BZ17" i="41"/>
  <c r="AJ17" i="41" s="1"/>
  <c r="Q31" i="41"/>
  <c r="BB31" i="41" s="1"/>
  <c r="BZ31" i="41"/>
  <c r="AJ31" i="41" s="1"/>
  <c r="Q33" i="41"/>
  <c r="BB33" i="41" s="1"/>
  <c r="BZ33" i="41"/>
  <c r="AJ33" i="41" s="1"/>
  <c r="Q37" i="41"/>
  <c r="BZ37" i="41"/>
  <c r="AJ37" i="41" s="1"/>
  <c r="Q28" i="41"/>
  <c r="BB28" i="41" s="1"/>
  <c r="BZ28" i="41"/>
  <c r="AJ28" i="41" s="1"/>
  <c r="Q25" i="41"/>
  <c r="BB25" i="41" s="1"/>
  <c r="BZ25" i="41"/>
  <c r="AJ25" i="41" s="1"/>
  <c r="Q29" i="41"/>
  <c r="BB29" i="41" s="1"/>
  <c r="BZ29" i="41"/>
  <c r="AJ29" i="41" s="1"/>
  <c r="BZ16" i="41"/>
  <c r="AJ16" i="41" s="1"/>
  <c r="X39" i="41"/>
  <c r="BF39" i="41" s="1"/>
  <c r="BK39" i="41" s="1"/>
  <c r="BZ39" i="41"/>
  <c r="AJ39" i="41" s="1"/>
  <c r="Q23" i="41"/>
  <c r="BB23" i="41" s="1"/>
  <c r="BZ23" i="41"/>
  <c r="AJ23" i="41" s="1"/>
  <c r="X15" i="41"/>
  <c r="BF15" i="41" s="1"/>
  <c r="BK15" i="41" s="1"/>
  <c r="BZ15" i="41"/>
  <c r="AJ15" i="41" s="1"/>
  <c r="Q40" i="41"/>
  <c r="BB40" i="41" s="1"/>
  <c r="BZ40" i="41"/>
  <c r="AJ40" i="41" s="1"/>
  <c r="X27" i="41"/>
  <c r="BF27" i="41" s="1"/>
  <c r="BK27" i="41" s="1"/>
  <c r="BZ27" i="41"/>
  <c r="AJ27" i="41" s="1"/>
  <c r="Q41" i="41"/>
  <c r="BZ41" i="41"/>
  <c r="AJ41" i="41" s="1"/>
  <c r="BL43" i="41"/>
  <c r="BJ43" i="41"/>
  <c r="BL114" i="41"/>
  <c r="BJ114" i="41"/>
  <c r="BL104" i="41"/>
  <c r="BJ104" i="41"/>
  <c r="BL91" i="41"/>
  <c r="BJ91" i="41"/>
  <c r="BL113" i="41"/>
  <c r="BJ113" i="41"/>
  <c r="BL87" i="41"/>
  <c r="BJ87" i="41"/>
  <c r="BL106" i="41"/>
  <c r="BJ106" i="41"/>
  <c r="BL112" i="41"/>
  <c r="BJ112" i="41"/>
  <c r="Q42" i="41"/>
  <c r="BZ42" i="41"/>
  <c r="AJ42" i="41" s="1"/>
  <c r="BL42" i="41"/>
  <c r="BJ42" i="41"/>
  <c r="Q43" i="41"/>
  <c r="BZ43" i="41"/>
  <c r="AJ43" i="41" s="1"/>
  <c r="Q114" i="41"/>
  <c r="BZ114" i="41"/>
  <c r="AJ114" i="41" s="1"/>
  <c r="X13" i="41"/>
  <c r="BZ13" i="41"/>
  <c r="AJ13" i="41" s="1"/>
  <c r="BB41" i="41"/>
  <c r="BC41" i="41"/>
  <c r="BB37" i="41"/>
  <c r="BC37" i="41"/>
  <c r="X114" i="41"/>
  <c r="Q27" i="41"/>
  <c r="X110" i="41"/>
  <c r="Q111" i="41"/>
  <c r="BB111" i="41" s="1"/>
  <c r="X106" i="41"/>
  <c r="Q105" i="41"/>
  <c r="BB105" i="41" s="1"/>
  <c r="X112" i="41"/>
  <c r="X104" i="41"/>
  <c r="X113" i="41"/>
  <c r="X101" i="41"/>
  <c r="BB99" i="41"/>
  <c r="BD99" i="41"/>
  <c r="Q93" i="41"/>
  <c r="BB93" i="41" s="1"/>
  <c r="BB97" i="41"/>
  <c r="BC97" i="41"/>
  <c r="BB38" i="41"/>
  <c r="BD38" i="41"/>
  <c r="Q39" i="41"/>
  <c r="BD39" i="41" s="1"/>
  <c r="BB27" i="41"/>
  <c r="BC27" i="41"/>
  <c r="Q103" i="41"/>
  <c r="BB103" i="41" s="1"/>
  <c r="X103" i="41"/>
  <c r="Q100" i="41"/>
  <c r="BB100" i="41" s="1"/>
  <c r="X40" i="41"/>
  <c r="BF40" i="41" s="1"/>
  <c r="BK40" i="41" s="1"/>
  <c r="AF40" i="41" s="1"/>
  <c r="X33" i="41"/>
  <c r="BF33" i="41" s="1"/>
  <c r="BK33" i="41" s="1"/>
  <c r="AF33" i="41" s="1"/>
  <c r="Q32" i="41"/>
  <c r="X29" i="41"/>
  <c r="BF29" i="41" s="1"/>
  <c r="BK29" i="41" s="1"/>
  <c r="X28" i="41"/>
  <c r="BF28" i="41" s="1"/>
  <c r="BK28" i="41" s="1"/>
  <c r="Q16" i="41"/>
  <c r="Q15" i="41"/>
  <c r="BB15" i="41" s="1"/>
  <c r="Q17" i="41"/>
  <c r="BB17" i="41" s="1"/>
  <c r="X16" i="41"/>
  <c r="BF16" i="41" s="1"/>
  <c r="BK16" i="41" s="1"/>
  <c r="Q86" i="41"/>
  <c r="BB86" i="41" s="1"/>
  <c r="X91" i="41"/>
  <c r="BL21" i="41"/>
  <c r="Z63" i="41"/>
  <c r="BB21" i="41"/>
  <c r="BD21" i="41"/>
  <c r="X88" i="41"/>
  <c r="X87" i="41"/>
  <c r="Q87" i="41"/>
  <c r="BB87" i="41" s="1"/>
  <c r="Q89" i="41"/>
  <c r="BB89" i="41" s="1"/>
  <c r="BB94" i="41"/>
  <c r="BD94" i="41"/>
  <c r="BB95" i="41"/>
  <c r="BD95" i="41"/>
  <c r="BB92" i="41"/>
  <c r="BD92" i="41"/>
  <c r="BD93" i="41"/>
  <c r="X92" i="41"/>
  <c r="X22" i="41"/>
  <c r="BF22" i="41" s="1"/>
  <c r="BK22" i="41" s="1"/>
  <c r="Q22" i="41"/>
  <c r="X20" i="41"/>
  <c r="BF20" i="41" s="1"/>
  <c r="BK20" i="41" s="1"/>
  <c r="X21" i="41"/>
  <c r="BF21" i="41" s="1"/>
  <c r="BK21" i="41" s="1"/>
  <c r="X102" i="41"/>
  <c r="BC89" i="41"/>
  <c r="X90" i="41"/>
  <c r="Q90" i="41"/>
  <c r="X23" i="41"/>
  <c r="BF23" i="41" s="1"/>
  <c r="BK23" i="41" s="1"/>
  <c r="AF23" i="41" s="1"/>
  <c r="X32" i="41"/>
  <c r="BF32" i="41" s="1"/>
  <c r="BK32" i="41" s="1"/>
  <c r="X41" i="41"/>
  <c r="BF41" i="41" s="1"/>
  <c r="BK41" i="41" s="1"/>
  <c r="AF41" i="41" s="1"/>
  <c r="X34" i="41"/>
  <c r="BF34" i="41" s="1"/>
  <c r="BK34" i="41" s="1"/>
  <c r="BB88" i="41"/>
  <c r="BC88" i="41"/>
  <c r="X100" i="41"/>
  <c r="BB91" i="41"/>
  <c r="BC91" i="41"/>
  <c r="BC86" i="41"/>
  <c r="BL13" i="41"/>
  <c r="V62" i="41"/>
  <c r="Q13" i="41"/>
  <c r="X108" i="41"/>
  <c r="X107" i="41"/>
  <c r="X95" i="41"/>
  <c r="X109" i="41"/>
  <c r="X85" i="41"/>
  <c r="Q85" i="41"/>
  <c r="X94" i="41"/>
  <c r="X96" i="41"/>
  <c r="X84" i="41"/>
  <c r="BF84" i="41" s="1"/>
  <c r="BK84" i="41" s="1"/>
  <c r="Q84" i="41"/>
  <c r="BC84" i="41" s="1"/>
  <c r="X97" i="41"/>
  <c r="X37" i="41"/>
  <c r="BF37" i="41" s="1"/>
  <c r="BK37" i="41" s="1"/>
  <c r="X25" i="41"/>
  <c r="BF25" i="41" s="1"/>
  <c r="BK25" i="41" s="1"/>
  <c r="X36" i="41"/>
  <c r="BF36" i="41" s="1"/>
  <c r="BK36" i="41" s="1"/>
  <c r="X43" i="41"/>
  <c r="BF43" i="41" s="1"/>
  <c r="X38" i="41"/>
  <c r="BF38" i="41" s="1"/>
  <c r="BK38" i="41" s="1"/>
  <c r="X42" i="41"/>
  <c r="BF42" i="41" s="1"/>
  <c r="X30" i="41"/>
  <c r="BF30" i="41" s="1"/>
  <c r="BK30" i="41" s="1"/>
  <c r="AF30" i="41" s="1"/>
  <c r="X35" i="41"/>
  <c r="BF35" i="41" s="1"/>
  <c r="BK35" i="41" s="1"/>
  <c r="AF35" i="41" s="1"/>
  <c r="Q14" i="41"/>
  <c r="X14" i="41"/>
  <c r="BF14" i="41" s="1"/>
  <c r="BK14" i="41" s="1"/>
  <c r="Q19" i="41"/>
  <c r="BB19" i="41" s="1"/>
  <c r="X19" i="41"/>
  <c r="BF19" i="41" s="1"/>
  <c r="BK19" i="41" s="1"/>
  <c r="X24" i="41"/>
  <c r="BF24" i="41" s="1"/>
  <c r="BK24" i="41" s="1"/>
  <c r="AF24" i="41" s="1"/>
  <c r="X26" i="41"/>
  <c r="BF26" i="41" s="1"/>
  <c r="BK26" i="41" s="1"/>
  <c r="X18" i="41"/>
  <c r="BF18" i="41" s="1"/>
  <c r="BK18" i="41" s="1"/>
  <c r="Q18" i="41"/>
  <c r="BC18" i="41" s="1"/>
  <c r="X31" i="41"/>
  <c r="BF31" i="41" s="1"/>
  <c r="BK31" i="41" s="1"/>
  <c r="AM61" i="35"/>
  <c r="AN61" i="35"/>
  <c r="BP13" i="35"/>
  <c r="AJ61" i="35"/>
  <c r="BP17" i="35"/>
  <c r="AK61" i="35"/>
  <c r="AO61" i="35"/>
  <c r="BP15" i="35"/>
  <c r="BP14" i="35"/>
  <c r="AW14" i="35"/>
  <c r="AW15" i="35"/>
  <c r="AW16" i="35"/>
  <c r="AW17" i="35"/>
  <c r="AW18" i="35"/>
  <c r="AW19" i="35"/>
  <c r="AW20" i="35"/>
  <c r="AW21" i="35"/>
  <c r="AW22" i="35"/>
  <c r="AW23" i="35"/>
  <c r="AW24" i="35"/>
  <c r="AW25" i="35"/>
  <c r="AW26" i="35"/>
  <c r="AW27" i="35"/>
  <c r="AW28" i="35"/>
  <c r="AW29" i="35"/>
  <c r="AW30" i="35"/>
  <c r="AW31" i="35"/>
  <c r="AW32" i="35"/>
  <c r="AW33" i="35"/>
  <c r="AW34" i="35"/>
  <c r="AW35" i="35"/>
  <c r="AW36" i="35"/>
  <c r="AW37" i="35"/>
  <c r="AW38" i="35"/>
  <c r="AW39" i="35"/>
  <c r="AW40" i="35"/>
  <c r="AW41" i="35"/>
  <c r="AW42" i="35"/>
  <c r="AW43" i="35"/>
  <c r="AW13" i="35"/>
  <c r="E13" i="35" s="1"/>
  <c r="BE94" i="41" l="1"/>
  <c r="BF94" i="41" s="1"/>
  <c r="BK94" i="41" s="1"/>
  <c r="AF94" i="41" s="1"/>
  <c r="BE100" i="41"/>
  <c r="BF100" i="41" s="1"/>
  <c r="BK100" i="41" s="1"/>
  <c r="AF100" i="41" s="1"/>
  <c r="BE106" i="41"/>
  <c r="BF106" i="41" s="1"/>
  <c r="BK106" i="41" s="1"/>
  <c r="AF106" i="41" s="1"/>
  <c r="BE109" i="41"/>
  <c r="BF109" i="41" s="1"/>
  <c r="BK109" i="41" s="1"/>
  <c r="AF109" i="41" s="1"/>
  <c r="BE88" i="41"/>
  <c r="BF88" i="41" s="1"/>
  <c r="BK88" i="41" s="1"/>
  <c r="AF88" i="41" s="1"/>
  <c r="BF92" i="41"/>
  <c r="BK92" i="41" s="1"/>
  <c r="AF92" i="41" s="1"/>
  <c r="BE92" i="41"/>
  <c r="BE108" i="41"/>
  <c r="BF108" i="41" s="1"/>
  <c r="BK108" i="41" s="1"/>
  <c r="AF108" i="41" s="1"/>
  <c r="BE89" i="41"/>
  <c r="BF89" i="41" s="1"/>
  <c r="BK89" i="41" s="1"/>
  <c r="AF89" i="41" s="1"/>
  <c r="BE103" i="41"/>
  <c r="BF103" i="41" s="1"/>
  <c r="BK103" i="41" s="1"/>
  <c r="AF103" i="41" s="1"/>
  <c r="BE90" i="41"/>
  <c r="BF90" i="41" s="1"/>
  <c r="BK90" i="41" s="1"/>
  <c r="BE93" i="41"/>
  <c r="BF93" i="41" s="1"/>
  <c r="BK93" i="41" s="1"/>
  <c r="AF93" i="41" s="1"/>
  <c r="BE85" i="41"/>
  <c r="BF85" i="41" s="1"/>
  <c r="BK85" i="41" s="1"/>
  <c r="BE87" i="41"/>
  <c r="BF87" i="41" s="1"/>
  <c r="BK87" i="41" s="1"/>
  <c r="BE110" i="41"/>
  <c r="BF110" i="41" s="1"/>
  <c r="BK110" i="41" s="1"/>
  <c r="AF110" i="41" s="1"/>
  <c r="BE95" i="41"/>
  <c r="BF95" i="41" s="1"/>
  <c r="BK95" i="41" s="1"/>
  <c r="AF95" i="41" s="1"/>
  <c r="BE107" i="41"/>
  <c r="BF107" i="41" s="1"/>
  <c r="BK107" i="41" s="1"/>
  <c r="AF107" i="41" s="1"/>
  <c r="BE114" i="41"/>
  <c r="BF114" i="41" s="1"/>
  <c r="BE105" i="41"/>
  <c r="BF105" i="41" s="1"/>
  <c r="BK105" i="41" s="1"/>
  <c r="AF105" i="41" s="1"/>
  <c r="BE97" i="41"/>
  <c r="BF97" i="41" s="1"/>
  <c r="BK97" i="41" s="1"/>
  <c r="AF97" i="41" s="1"/>
  <c r="BE91" i="41"/>
  <c r="BF91" i="41" s="1"/>
  <c r="BK91" i="41" s="1"/>
  <c r="AF91" i="41" s="1"/>
  <c r="BE101" i="41"/>
  <c r="BF101" i="41" s="1"/>
  <c r="BK101" i="41" s="1"/>
  <c r="AF101" i="41" s="1"/>
  <c r="BE86" i="41"/>
  <c r="BF86" i="41" s="1"/>
  <c r="BK86" i="41" s="1"/>
  <c r="AF86" i="41" s="1"/>
  <c r="BE113" i="41"/>
  <c r="BF113" i="41" s="1"/>
  <c r="BK113" i="41" s="1"/>
  <c r="AF113" i="41" s="1"/>
  <c r="BE104" i="41"/>
  <c r="BF104" i="41" s="1"/>
  <c r="BK104" i="41" s="1"/>
  <c r="AF104" i="41" s="1"/>
  <c r="BE111" i="41"/>
  <c r="BF111" i="41" s="1"/>
  <c r="BK111" i="41" s="1"/>
  <c r="AF111" i="41" s="1"/>
  <c r="BE96" i="41"/>
  <c r="BF96" i="41" s="1"/>
  <c r="BK96" i="41" s="1"/>
  <c r="AF96" i="41" s="1"/>
  <c r="BE102" i="41"/>
  <c r="BF102" i="41" s="1"/>
  <c r="BK102" i="41" s="1"/>
  <c r="AF102" i="41" s="1"/>
  <c r="BE112" i="41"/>
  <c r="BF112" i="41" s="1"/>
  <c r="BK112" i="41" s="1"/>
  <c r="AF112" i="41" s="1"/>
  <c r="BF13" i="41"/>
  <c r="BK13" i="41" s="1"/>
  <c r="AF17" i="41"/>
  <c r="AF31" i="41"/>
  <c r="AF36" i="41"/>
  <c r="AF34" i="41"/>
  <c r="AF25" i="41"/>
  <c r="AF28" i="41"/>
  <c r="AF20" i="41"/>
  <c r="AF29" i="41"/>
  <c r="AF26" i="41"/>
  <c r="BB43" i="41"/>
  <c r="BA43" i="41"/>
  <c r="BK43" i="41"/>
  <c r="BI43" i="41"/>
  <c r="BB114" i="41"/>
  <c r="BA114" i="41"/>
  <c r="BK114" i="41"/>
  <c r="BI114" i="41"/>
  <c r="BB42" i="41"/>
  <c r="BA42" i="41"/>
  <c r="BK42" i="41"/>
  <c r="BI42" i="41"/>
  <c r="AF37" i="41"/>
  <c r="AF99" i="41"/>
  <c r="AF27" i="41"/>
  <c r="AL122" i="41"/>
  <c r="J122" i="41"/>
  <c r="R120" i="41"/>
  <c r="AH122" i="41"/>
  <c r="AN120" i="41"/>
  <c r="P120" i="41"/>
  <c r="AF122" i="41"/>
  <c r="AL120" i="41"/>
  <c r="N120" i="41"/>
  <c r="AD120" i="41"/>
  <c r="V120" i="41"/>
  <c r="T120" i="41"/>
  <c r="AD122" i="41"/>
  <c r="AJ120" i="41"/>
  <c r="L120" i="41"/>
  <c r="Z122" i="41"/>
  <c r="AH120" i="41"/>
  <c r="J120" i="41"/>
  <c r="X122" i="41"/>
  <c r="AF120" i="41"/>
  <c r="V122" i="41"/>
  <c r="N122" i="41"/>
  <c r="L122" i="41"/>
  <c r="T122" i="41"/>
  <c r="AB120" i="41"/>
  <c r="R122" i="41"/>
  <c r="Z120" i="41"/>
  <c r="AB122" i="41"/>
  <c r="P122" i="41"/>
  <c r="X120" i="41"/>
  <c r="AJ122" i="41"/>
  <c r="AN122" i="41"/>
  <c r="AF38" i="41"/>
  <c r="BB32" i="41"/>
  <c r="BC32" i="41"/>
  <c r="BD15" i="41"/>
  <c r="AF15" i="41" s="1"/>
  <c r="BB39" i="41"/>
  <c r="BC39" i="41"/>
  <c r="BB18" i="41"/>
  <c r="BD18" i="41"/>
  <c r="BB16" i="41"/>
  <c r="BD16" i="41"/>
  <c r="BC13" i="41"/>
  <c r="X51" i="41"/>
  <c r="AF49" i="41"/>
  <c r="V51" i="41"/>
  <c r="AD49" i="41"/>
  <c r="T51" i="41"/>
  <c r="AB49" i="41"/>
  <c r="AL51" i="41"/>
  <c r="V49" i="41"/>
  <c r="L51" i="41"/>
  <c r="T49" i="41"/>
  <c r="AH51" i="41"/>
  <c r="R49" i="41"/>
  <c r="Z51" i="41"/>
  <c r="R51" i="41"/>
  <c r="Z49" i="41"/>
  <c r="AN51" i="41"/>
  <c r="P51" i="41"/>
  <c r="X49" i="41"/>
  <c r="N51" i="41"/>
  <c r="AJ51" i="41"/>
  <c r="J51" i="41"/>
  <c r="L49" i="41"/>
  <c r="J49" i="41"/>
  <c r="AF51" i="41"/>
  <c r="AN49" i="41"/>
  <c r="P49" i="41"/>
  <c r="AD51" i="41"/>
  <c r="AL49" i="41"/>
  <c r="N49" i="41"/>
  <c r="AB51" i="41"/>
  <c r="AJ49" i="41"/>
  <c r="AH49" i="41"/>
  <c r="BB22" i="41"/>
  <c r="BD22" i="41"/>
  <c r="BB13" i="41"/>
  <c r="AF21" i="41"/>
  <c r="BC87" i="41"/>
  <c r="I116" i="41"/>
  <c r="BB90" i="41"/>
  <c r="BC90" i="41"/>
  <c r="BB85" i="41"/>
  <c r="BC85" i="41"/>
  <c r="AF19" i="41"/>
  <c r="BB84" i="41"/>
  <c r="AF84" i="41" s="1"/>
  <c r="BB14" i="41"/>
  <c r="AF14" i="41" s="1"/>
  <c r="I45" i="41"/>
  <c r="AF87" i="41" l="1"/>
  <c r="X62" i="41"/>
  <c r="L63" i="41"/>
  <c r="T61" i="41"/>
  <c r="V63" i="41"/>
  <c r="J63" i="41"/>
  <c r="N62" i="41"/>
  <c r="AF134" i="41"/>
  <c r="R63" i="41"/>
  <c r="N61" i="41"/>
  <c r="AB61" i="41"/>
  <c r="AF61" i="41"/>
  <c r="L61" i="41"/>
  <c r="AF43" i="41"/>
  <c r="AD134" i="41"/>
  <c r="R133" i="41"/>
  <c r="T132" i="41"/>
  <c r="AF114" i="41"/>
  <c r="J133" i="41"/>
  <c r="Z133" i="41"/>
  <c r="X134" i="41"/>
  <c r="AD132" i="41"/>
  <c r="AF132" i="41"/>
  <c r="V134" i="41"/>
  <c r="Z132" i="41"/>
  <c r="X133" i="41"/>
  <c r="X132" i="41"/>
  <c r="P133" i="41"/>
  <c r="N63" i="41"/>
  <c r="R132" i="41"/>
  <c r="J132" i="41"/>
  <c r="V61" i="41"/>
  <c r="P61" i="41"/>
  <c r="N133" i="41"/>
  <c r="T63" i="41"/>
  <c r="N134" i="41"/>
  <c r="V132" i="41"/>
  <c r="J61" i="41"/>
  <c r="Z61" i="41"/>
  <c r="N132" i="41"/>
  <c r="L134" i="41"/>
  <c r="AF63" i="41"/>
  <c r="AB63" i="41"/>
  <c r="P132" i="41"/>
  <c r="V133" i="41"/>
  <c r="AD62" i="41"/>
  <c r="X63" i="41"/>
  <c r="Z62" i="41"/>
  <c r="L133" i="41"/>
  <c r="AF133" i="41"/>
  <c r="AB62" i="41"/>
  <c r="AD63" i="41"/>
  <c r="AF62" i="41"/>
  <c r="T133" i="41"/>
  <c r="T134" i="41"/>
  <c r="P62" i="41"/>
  <c r="R62" i="41"/>
  <c r="P63" i="41"/>
  <c r="L132" i="41"/>
  <c r="R134" i="41"/>
  <c r="AB134" i="41"/>
  <c r="R61" i="41"/>
  <c r="J62" i="41"/>
  <c r="AD61" i="41"/>
  <c r="AB133" i="41"/>
  <c r="J134" i="41"/>
  <c r="AD133" i="41"/>
  <c r="T62" i="41"/>
  <c r="L62" i="41"/>
  <c r="X61" i="41"/>
  <c r="AB132" i="41"/>
  <c r="P134" i="41"/>
  <c r="AF42" i="41"/>
  <c r="AF16" i="41"/>
  <c r="AL124" i="41"/>
  <c r="V124" i="41"/>
  <c r="V128" i="41"/>
  <c r="X128" i="41"/>
  <c r="J130" i="41"/>
  <c r="T126" i="41"/>
  <c r="AH124" i="41"/>
  <c r="Z124" i="41"/>
  <c r="AJ124" i="41"/>
  <c r="N130" i="41"/>
  <c r="AN126" i="41"/>
  <c r="X126" i="41"/>
  <c r="V126" i="41"/>
  <c r="AD124" i="41"/>
  <c r="AF126" i="41"/>
  <c r="AD126" i="41"/>
  <c r="AN124" i="41"/>
  <c r="AB124" i="41"/>
  <c r="L126" i="41"/>
  <c r="Z126" i="41"/>
  <c r="AH126" i="41"/>
  <c r="P126" i="41"/>
  <c r="AF130" i="41"/>
  <c r="T124" i="41"/>
  <c r="N126" i="41"/>
  <c r="N124" i="41"/>
  <c r="R128" i="41"/>
  <c r="L124" i="41"/>
  <c r="AF124" i="41"/>
  <c r="R124" i="41"/>
  <c r="L128" i="41"/>
  <c r="X124" i="41"/>
  <c r="R126" i="41"/>
  <c r="P124" i="41"/>
  <c r="AH130" i="41"/>
  <c r="AJ126" i="41"/>
  <c r="AL126" i="41"/>
  <c r="J126" i="41"/>
  <c r="Z130" i="41"/>
  <c r="AB126" i="41"/>
  <c r="J124" i="41"/>
  <c r="AH128" i="41"/>
  <c r="AL130" i="41"/>
  <c r="V130" i="41"/>
  <c r="AJ128" i="41"/>
  <c r="T128" i="41"/>
  <c r="AF128" i="41"/>
  <c r="AJ130" i="41"/>
  <c r="R130" i="41"/>
  <c r="Z128" i="41"/>
  <c r="AB130" i="41"/>
  <c r="AN128" i="41"/>
  <c r="X130" i="41"/>
  <c r="L130" i="41"/>
  <c r="P130" i="41"/>
  <c r="AB128" i="41"/>
  <c r="N128" i="41"/>
  <c r="P128" i="41"/>
  <c r="J128" i="41"/>
  <c r="AL128" i="41"/>
  <c r="AN130" i="41"/>
  <c r="AD128" i="41"/>
  <c r="AD130" i="41"/>
  <c r="T130" i="41"/>
  <c r="AF39" i="41"/>
  <c r="AF32" i="41"/>
  <c r="AF18" i="41"/>
  <c r="AF22" i="41"/>
  <c r="AF13" i="41"/>
  <c r="N53" i="41"/>
  <c r="P55" i="41"/>
  <c r="AN55" i="41"/>
  <c r="AL55" i="41"/>
  <c r="Z53" i="41"/>
  <c r="R53" i="41"/>
  <c r="AJ53" i="41"/>
  <c r="R59" i="41"/>
  <c r="V53" i="41"/>
  <c r="J55" i="41"/>
  <c r="L53" i="41"/>
  <c r="Z55" i="41"/>
  <c r="P53" i="41"/>
  <c r="J53" i="41"/>
  <c r="R55" i="41"/>
  <c r="AH53" i="41"/>
  <c r="V55" i="41"/>
  <c r="AF53" i="41"/>
  <c r="T53" i="41"/>
  <c r="L55" i="41"/>
  <c r="AH55" i="41"/>
  <c r="X53" i="41"/>
  <c r="AJ55" i="41"/>
  <c r="N59" i="41"/>
  <c r="N55" i="41"/>
  <c r="T55" i="41"/>
  <c r="AD55" i="41"/>
  <c r="AL59" i="41"/>
  <c r="AD53" i="41"/>
  <c r="AN53" i="41"/>
  <c r="AF55" i="41"/>
  <c r="AB53" i="41"/>
  <c r="J57" i="41"/>
  <c r="X55" i="41"/>
  <c r="AL53" i="41"/>
  <c r="X57" i="41"/>
  <c r="AB55" i="41"/>
  <c r="L57" i="41"/>
  <c r="R57" i="41"/>
  <c r="J59" i="41"/>
  <c r="AF57" i="41"/>
  <c r="P57" i="41"/>
  <c r="T57" i="41"/>
  <c r="N57" i="41"/>
  <c r="AD59" i="41"/>
  <c r="AH59" i="41"/>
  <c r="V57" i="41"/>
  <c r="AH57" i="41"/>
  <c r="V59" i="41"/>
  <c r="AN57" i="41"/>
  <c r="AB57" i="41"/>
  <c r="T59" i="41"/>
  <c r="AF59" i="41"/>
  <c r="Z59" i="41"/>
  <c r="X59" i="41"/>
  <c r="Z57" i="41"/>
  <c r="AJ59" i="41"/>
  <c r="P59" i="41"/>
  <c r="AJ57" i="41"/>
  <c r="AD57" i="41"/>
  <c r="AN59" i="41"/>
  <c r="L59" i="41"/>
  <c r="AL57" i="41"/>
  <c r="AB59" i="41"/>
  <c r="AF90" i="41"/>
  <c r="AF85" i="41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R45" i="41" l="1"/>
  <c r="AF45" i="41" s="1"/>
  <c r="AN45" i="41" s="1"/>
  <c r="R116" i="41"/>
  <c r="AF116" i="41" s="1"/>
  <c r="BL15" i="35" l="1"/>
  <c r="BL16" i="35"/>
  <c r="BL14" i="35"/>
  <c r="BL19" i="35"/>
  <c r="BL18" i="35"/>
  <c r="BL43" i="35"/>
  <c r="BL17" i="35"/>
  <c r="AN116" i="41"/>
  <c r="BJ14" i="35"/>
  <c r="BL41" i="35"/>
  <c r="BJ41" i="35"/>
  <c r="BL23" i="35"/>
  <c r="BJ23" i="35"/>
  <c r="BL40" i="35"/>
  <c r="BJ40" i="35"/>
  <c r="BL28" i="35"/>
  <c r="BJ28" i="35"/>
  <c r="BL33" i="35"/>
  <c r="BJ33" i="35"/>
  <c r="BL35" i="35"/>
  <c r="BJ35" i="35"/>
  <c r="BL34" i="35"/>
  <c r="BJ34" i="35"/>
  <c r="BL39" i="35"/>
  <c r="BJ39" i="35"/>
  <c r="BJ15" i="35"/>
  <c r="BL32" i="35"/>
  <c r="BJ32" i="35"/>
  <c r="BL37" i="35"/>
  <c r="BJ37" i="35"/>
  <c r="BL31" i="35"/>
  <c r="BJ31" i="35"/>
  <c r="BL25" i="35"/>
  <c r="BJ25" i="35"/>
  <c r="BJ19" i="35"/>
  <c r="BL29" i="35"/>
  <c r="BJ29" i="35"/>
  <c r="BL22" i="35"/>
  <c r="BJ22" i="35"/>
  <c r="BL27" i="35"/>
  <c r="BJ27" i="35"/>
  <c r="BL38" i="35"/>
  <c r="BJ38" i="35"/>
  <c r="BL20" i="35"/>
  <c r="BJ20" i="35"/>
  <c r="BJ17" i="35"/>
  <c r="BJ16" i="35"/>
  <c r="BL21" i="35"/>
  <c r="BJ21" i="35"/>
  <c r="BL42" i="35"/>
  <c r="BJ42" i="35"/>
  <c r="BL36" i="35"/>
  <c r="BJ36" i="35"/>
  <c r="BL30" i="35"/>
  <c r="BJ30" i="35"/>
  <c r="BL24" i="35"/>
  <c r="BJ24" i="35"/>
  <c r="BJ18" i="35"/>
  <c r="BJ43" i="35"/>
  <c r="AZ13" i="35"/>
  <c r="AZ14" i="35"/>
  <c r="BZ14" i="35" s="1"/>
  <c r="AJ14" i="35" s="1"/>
  <c r="AZ43" i="35"/>
  <c r="Q43" i="35" l="1"/>
  <c r="BB43" i="35" s="1"/>
  <c r="BZ43" i="35"/>
  <c r="AJ43" i="35" s="1"/>
  <c r="BZ13" i="35"/>
  <c r="AJ13" i="35" s="1"/>
  <c r="Q14" i="35"/>
  <c r="Q13" i="35"/>
  <c r="BA13" i="35" s="1"/>
  <c r="Z63" i="35"/>
  <c r="BJ13" i="35"/>
  <c r="BL13" i="35"/>
  <c r="V62" i="35"/>
  <c r="BC13" i="35"/>
  <c r="BB13" i="35"/>
  <c r="BL26" i="35"/>
  <c r="BJ26" i="35"/>
  <c r="X43" i="35"/>
  <c r="BF43" i="35" s="1"/>
  <c r="X14" i="35"/>
  <c r="BF14" i="35" s="1"/>
  <c r="X13" i="35"/>
  <c r="BC14" i="35"/>
  <c r="AZ28" i="35"/>
  <c r="AZ34" i="35"/>
  <c r="AZ29" i="35"/>
  <c r="AZ35" i="35"/>
  <c r="AZ21" i="35"/>
  <c r="AZ26" i="35"/>
  <c r="AZ27" i="35"/>
  <c r="AZ39" i="35"/>
  <c r="AZ36" i="35"/>
  <c r="AZ25" i="35"/>
  <c r="AZ31" i="35"/>
  <c r="AZ32" i="35"/>
  <c r="AZ30" i="35"/>
  <c r="AZ33" i="35"/>
  <c r="AZ18" i="35"/>
  <c r="AZ42" i="35"/>
  <c r="AZ41" i="35"/>
  <c r="AZ17" i="35"/>
  <c r="AZ16" i="35"/>
  <c r="AZ22" i="35"/>
  <c r="AZ40" i="35"/>
  <c r="AZ24" i="35"/>
  <c r="AZ19" i="35"/>
  <c r="AZ37" i="35"/>
  <c r="AZ15" i="35"/>
  <c r="BZ15" i="35" s="1"/>
  <c r="AJ15" i="35" s="1"/>
  <c r="AZ20" i="35"/>
  <c r="AZ38" i="35"/>
  <c r="AZ23" i="35"/>
  <c r="BF13" i="35" l="1"/>
  <c r="Q42" i="35"/>
  <c r="BZ42" i="35"/>
  <c r="AJ42" i="35" s="1"/>
  <c r="Q41" i="35"/>
  <c r="BZ41" i="35"/>
  <c r="AJ41" i="35" s="1"/>
  <c r="Q40" i="35"/>
  <c r="BZ40" i="35"/>
  <c r="AJ40" i="35" s="1"/>
  <c r="Q39" i="35"/>
  <c r="BZ39" i="35"/>
  <c r="AJ39" i="35" s="1"/>
  <c r="Q38" i="35"/>
  <c r="BZ38" i="35"/>
  <c r="AJ38" i="35" s="1"/>
  <c r="Q37" i="35"/>
  <c r="BZ37" i="35"/>
  <c r="AJ37" i="35" s="1"/>
  <c r="Q36" i="35"/>
  <c r="BZ36" i="35"/>
  <c r="AJ36" i="35" s="1"/>
  <c r="Q35" i="35"/>
  <c r="BZ35" i="35"/>
  <c r="AJ35" i="35" s="1"/>
  <c r="Q34" i="35"/>
  <c r="BZ34" i="35"/>
  <c r="AJ34" i="35" s="1"/>
  <c r="Q33" i="35"/>
  <c r="BZ33" i="35"/>
  <c r="AJ33" i="35" s="1"/>
  <c r="Q32" i="35"/>
  <c r="BZ32" i="35"/>
  <c r="AJ32" i="35" s="1"/>
  <c r="Q31" i="35"/>
  <c r="BD31" i="35" s="1"/>
  <c r="BZ31" i="35"/>
  <c r="AJ31" i="35" s="1"/>
  <c r="Q30" i="35"/>
  <c r="BZ30" i="35"/>
  <c r="AJ30" i="35" s="1"/>
  <c r="Q29" i="35"/>
  <c r="BZ29" i="35"/>
  <c r="AJ29" i="35" s="1"/>
  <c r="Q28" i="35"/>
  <c r="BZ28" i="35"/>
  <c r="AJ28" i="35" s="1"/>
  <c r="Q27" i="35"/>
  <c r="BZ27" i="35"/>
  <c r="AJ27" i="35" s="1"/>
  <c r="Q26" i="35"/>
  <c r="BC26" i="35" s="1"/>
  <c r="BZ26" i="35"/>
  <c r="AJ26" i="35" s="1"/>
  <c r="Q25" i="35"/>
  <c r="BZ25" i="35"/>
  <c r="AJ25" i="35" s="1"/>
  <c r="Q24" i="35"/>
  <c r="BB24" i="35" s="1"/>
  <c r="BZ24" i="35"/>
  <c r="AJ24" i="35" s="1"/>
  <c r="Q23" i="35"/>
  <c r="BZ23" i="35"/>
  <c r="AJ23" i="35" s="1"/>
  <c r="Q22" i="35"/>
  <c r="BZ22" i="35"/>
  <c r="AJ22" i="35" s="1"/>
  <c r="Q21" i="35"/>
  <c r="BZ21" i="35"/>
  <c r="AJ21" i="35" s="1"/>
  <c r="Q20" i="35"/>
  <c r="BZ20" i="35"/>
  <c r="AJ20" i="35" s="1"/>
  <c r="Q19" i="35"/>
  <c r="BC19" i="35" s="1"/>
  <c r="BZ19" i="35"/>
  <c r="AJ19" i="35" s="1"/>
  <c r="Q18" i="35"/>
  <c r="BB18" i="35" s="1"/>
  <c r="BZ18" i="35"/>
  <c r="AJ18" i="35" s="1"/>
  <c r="Q17" i="35"/>
  <c r="BZ17" i="35"/>
  <c r="AJ17" i="35" s="1"/>
  <c r="Q16" i="35"/>
  <c r="BZ16" i="35"/>
  <c r="AJ16" i="35" s="1"/>
  <c r="Q15" i="35"/>
  <c r="BI13" i="35"/>
  <c r="BK13" i="35"/>
  <c r="BA43" i="35"/>
  <c r="BK43" i="35"/>
  <c r="BI43" i="35"/>
  <c r="BA14" i="35"/>
  <c r="X16" i="35"/>
  <c r="BF16" i="35" s="1"/>
  <c r="X42" i="35"/>
  <c r="BF42" i="35" s="1"/>
  <c r="X39" i="35"/>
  <c r="BF39" i="35" s="1"/>
  <c r="X41" i="35"/>
  <c r="BF41" i="35" s="1"/>
  <c r="X38" i="35"/>
  <c r="BF38" i="35" s="1"/>
  <c r="BA37" i="35"/>
  <c r="X37" i="35"/>
  <c r="BF37" i="35" s="1"/>
  <c r="X15" i="35"/>
  <c r="BA40" i="35"/>
  <c r="X40" i="35"/>
  <c r="BF40" i="35" s="1"/>
  <c r="X36" i="35"/>
  <c r="BF36" i="35" s="1"/>
  <c r="X17" i="35"/>
  <c r="BF17" i="35" s="1"/>
  <c r="X33" i="35"/>
  <c r="BF33" i="35" s="1"/>
  <c r="X21" i="35"/>
  <c r="BF21" i="35" s="1"/>
  <c r="X35" i="35"/>
  <c r="BF35" i="35" s="1"/>
  <c r="X29" i="35"/>
  <c r="BF29" i="35" s="1"/>
  <c r="X34" i="35"/>
  <c r="BF34" i="35" s="1"/>
  <c r="X28" i="35"/>
  <c r="BF28" i="35" s="1"/>
  <c r="X31" i="35"/>
  <c r="BF31" i="35" s="1"/>
  <c r="BA31" i="35"/>
  <c r="X23" i="35"/>
  <c r="BF23" i="35" s="1"/>
  <c r="BA23" i="35"/>
  <c r="X18" i="35"/>
  <c r="BF18" i="35" s="1"/>
  <c r="X20" i="35"/>
  <c r="BF20" i="35" s="1"/>
  <c r="X30" i="35"/>
  <c r="BF30" i="35" s="1"/>
  <c r="BA19" i="35"/>
  <c r="X19" i="35"/>
  <c r="BF19" i="35" s="1"/>
  <c r="X25" i="35"/>
  <c r="BF25" i="35" s="1"/>
  <c r="X32" i="35"/>
  <c r="BF32" i="35" s="1"/>
  <c r="X24" i="35"/>
  <c r="BF24" i="35" s="1"/>
  <c r="BA22" i="35"/>
  <c r="X22" i="35"/>
  <c r="BF22" i="35" s="1"/>
  <c r="BA27" i="35"/>
  <c r="X27" i="35"/>
  <c r="BF27" i="35" s="1"/>
  <c r="X26" i="35"/>
  <c r="BF26" i="35" s="1"/>
  <c r="BB21" i="35"/>
  <c r="BI14" i="35"/>
  <c r="BK14" i="35"/>
  <c r="BB23" i="35"/>
  <c r="BB22" i="35"/>
  <c r="BC20" i="35"/>
  <c r="BB14" i="35"/>
  <c r="BD14" i="35"/>
  <c r="BD13" i="35"/>
  <c r="BD37" i="35"/>
  <c r="BC37" i="35"/>
  <c r="BD40" i="35"/>
  <c r="BC40" i="35"/>
  <c r="BD39" i="35"/>
  <c r="BD27" i="35"/>
  <c r="BC27" i="35"/>
  <c r="BD26" i="35"/>
  <c r="BC21" i="35"/>
  <c r="BD21" i="35"/>
  <c r="BC42" i="35"/>
  <c r="BC31" i="35"/>
  <c r="BC43" i="35"/>
  <c r="BD43" i="35"/>
  <c r="X51" i="35" l="1"/>
  <c r="T49" i="35"/>
  <c r="V49" i="35"/>
  <c r="AF49" i="35"/>
  <c r="AJ49" i="35"/>
  <c r="AB49" i="35"/>
  <c r="AH51" i="35"/>
  <c r="T51" i="35"/>
  <c r="Z51" i="35"/>
  <c r="R49" i="35"/>
  <c r="Z49" i="35"/>
  <c r="L49" i="35"/>
  <c r="AJ51" i="35"/>
  <c r="X49" i="35"/>
  <c r="AH49" i="35"/>
  <c r="P49" i="35"/>
  <c r="AL49" i="35"/>
  <c r="AL51" i="35"/>
  <c r="P51" i="35"/>
  <c r="AN49" i="35"/>
  <c r="J49" i="35"/>
  <c r="V51" i="35"/>
  <c r="AB51" i="35"/>
  <c r="J51" i="35"/>
  <c r="N49" i="35"/>
  <c r="L51" i="35"/>
  <c r="AF51" i="35"/>
  <c r="N51" i="35"/>
  <c r="R51" i="35"/>
  <c r="AN51" i="35"/>
  <c r="AD49" i="35"/>
  <c r="AD51" i="35"/>
  <c r="AF13" i="35"/>
  <c r="AF43" i="35"/>
  <c r="AF14" i="35"/>
  <c r="I45" i="35"/>
  <c r="BA20" i="35"/>
  <c r="BA24" i="35"/>
  <c r="BK40" i="35"/>
  <c r="BI40" i="35"/>
  <c r="BK34" i="35"/>
  <c r="BI34" i="35"/>
  <c r="BK31" i="35"/>
  <c r="BI31" i="35"/>
  <c r="BK42" i="35"/>
  <c r="BI42" i="35"/>
  <c r="BK37" i="35"/>
  <c r="BI37" i="35"/>
  <c r="BA18" i="35"/>
  <c r="BK29" i="35"/>
  <c r="BI29" i="35"/>
  <c r="BA21" i="35"/>
  <c r="BK35" i="35"/>
  <c r="BI35" i="35"/>
  <c r="BK30" i="35"/>
  <c r="BI30" i="35"/>
  <c r="BK41" i="35"/>
  <c r="BI41" i="35"/>
  <c r="BK36" i="35"/>
  <c r="BI36" i="35"/>
  <c r="BK39" i="35"/>
  <c r="BI39" i="35"/>
  <c r="BK32" i="35"/>
  <c r="BI32" i="35"/>
  <c r="BK38" i="35"/>
  <c r="BI38" i="35"/>
  <c r="BK33" i="35"/>
  <c r="BI33" i="35"/>
  <c r="BB37" i="35"/>
  <c r="BB31" i="35"/>
  <c r="BB40" i="35"/>
  <c r="BB27" i="35"/>
  <c r="BI27" i="35"/>
  <c r="BK27" i="35"/>
  <c r="BI26" i="35"/>
  <c r="BK26" i="35"/>
  <c r="BI28" i="35"/>
  <c r="BK28" i="35"/>
  <c r="BI25" i="35"/>
  <c r="BK25" i="35"/>
  <c r="BI21" i="35"/>
  <c r="BK21" i="35"/>
  <c r="BI18" i="35"/>
  <c r="BK18" i="35"/>
  <c r="BI22" i="35"/>
  <c r="BK22" i="35"/>
  <c r="BI23" i="35"/>
  <c r="BK23" i="35"/>
  <c r="BI20" i="35"/>
  <c r="BK20" i="35"/>
  <c r="BI19" i="35"/>
  <c r="BK19" i="35"/>
  <c r="BI24" i="35"/>
  <c r="BK24" i="35"/>
  <c r="BI17" i="35"/>
  <c r="BK17" i="35"/>
  <c r="BI16" i="35"/>
  <c r="BK16" i="35"/>
  <c r="BB42" i="35"/>
  <c r="BA42" i="35"/>
  <c r="BB26" i="35"/>
  <c r="BA26" i="35"/>
  <c r="BB36" i="35"/>
  <c r="BA36" i="35"/>
  <c r="BC33" i="35"/>
  <c r="BA33" i="35"/>
  <c r="BB15" i="35"/>
  <c r="BA15" i="35"/>
  <c r="BD28" i="35"/>
  <c r="BA28" i="35"/>
  <c r="BC30" i="35"/>
  <c r="BA30" i="35"/>
  <c r="BC17" i="35"/>
  <c r="BA17" i="35"/>
  <c r="BC39" i="35"/>
  <c r="BA39" i="35"/>
  <c r="BB34" i="35"/>
  <c r="BA34" i="35"/>
  <c r="BD25" i="35"/>
  <c r="BA25" i="35"/>
  <c r="BB35" i="35"/>
  <c r="BA35" i="35"/>
  <c r="BB32" i="35"/>
  <c r="BA32" i="35"/>
  <c r="BD16" i="35"/>
  <c r="BA16" i="35"/>
  <c r="BD38" i="35"/>
  <c r="BA38" i="35"/>
  <c r="BD29" i="35"/>
  <c r="BA29" i="35"/>
  <c r="BD41" i="35"/>
  <c r="BA41" i="35"/>
  <c r="BB41" i="35"/>
  <c r="BC41" i="35"/>
  <c r="BC38" i="35"/>
  <c r="BB38" i="35"/>
  <c r="BD42" i="35"/>
  <c r="BB39" i="35"/>
  <c r="BF15" i="35"/>
  <c r="BC29" i="35"/>
  <c r="BD30" i="35"/>
  <c r="BD33" i="35"/>
  <c r="BC36" i="35"/>
  <c r="BB33" i="35"/>
  <c r="BD36" i="35"/>
  <c r="BC28" i="35"/>
  <c r="BB29" i="35"/>
  <c r="BD32" i="35"/>
  <c r="BC32" i="35"/>
  <c r="BB28" i="35"/>
  <c r="BD34" i="35"/>
  <c r="BC25" i="35"/>
  <c r="BC34" i="35"/>
  <c r="BB25" i="35"/>
  <c r="BB30" i="35"/>
  <c r="BD35" i="35"/>
  <c r="BC35" i="35"/>
  <c r="BC24" i="35"/>
  <c r="BD24" i="35"/>
  <c r="BD23" i="35"/>
  <c r="BC23" i="35"/>
  <c r="BD22" i="35"/>
  <c r="BC22" i="35"/>
  <c r="BB20" i="35"/>
  <c r="BD20" i="35"/>
  <c r="BB19" i="35"/>
  <c r="BD18" i="35"/>
  <c r="BD19" i="35"/>
  <c r="BC18" i="35"/>
  <c r="BD17" i="35"/>
  <c r="BB17" i="35"/>
  <c r="BC16" i="35"/>
  <c r="BC15" i="35"/>
  <c r="BD15" i="35"/>
  <c r="BB16" i="35"/>
  <c r="AF32" i="35" l="1"/>
  <c r="AF22" i="35"/>
  <c r="AF42" i="35"/>
  <c r="AF26" i="35"/>
  <c r="AF34" i="35"/>
  <c r="AF37" i="35"/>
  <c r="AF19" i="35"/>
  <c r="AF18" i="35"/>
  <c r="AF38" i="35"/>
  <c r="AF23" i="35"/>
  <c r="AF35" i="35"/>
  <c r="AF28" i="35"/>
  <c r="AF24" i="35"/>
  <c r="AF20" i="35"/>
  <c r="AF41" i="35"/>
  <c r="AF25" i="35"/>
  <c r="AF27" i="35"/>
  <c r="AF40" i="35"/>
  <c r="AF31" i="35"/>
  <c r="AF30" i="35"/>
  <c r="AF33" i="35"/>
  <c r="AF39" i="35"/>
  <c r="AF29" i="35"/>
  <c r="AF36" i="35"/>
  <c r="AF17" i="35"/>
  <c r="AF21" i="35"/>
  <c r="AF16" i="35"/>
  <c r="J57" i="35"/>
  <c r="T59" i="35"/>
  <c r="Z57" i="35"/>
  <c r="P57" i="35"/>
  <c r="AB57" i="35"/>
  <c r="AN57" i="35"/>
  <c r="AF59" i="35"/>
  <c r="J59" i="35"/>
  <c r="AH59" i="35"/>
  <c r="AD57" i="35"/>
  <c r="AJ57" i="35"/>
  <c r="L59" i="35"/>
  <c r="X59" i="35"/>
  <c r="AB59" i="35"/>
  <c r="AJ59" i="35"/>
  <c r="J53" i="35"/>
  <c r="L57" i="35"/>
  <c r="X57" i="35"/>
  <c r="N57" i="35"/>
  <c r="V57" i="35"/>
  <c r="AH57" i="35"/>
  <c r="Z59" i="35"/>
  <c r="R59" i="35"/>
  <c r="T57" i="35"/>
  <c r="P59" i="35"/>
  <c r="AL57" i="35"/>
  <c r="N59" i="35"/>
  <c r="V59" i="35"/>
  <c r="R57" i="35"/>
  <c r="AF57" i="35"/>
  <c r="AN59" i="35"/>
  <c r="AD59" i="35"/>
  <c r="AL59" i="35"/>
  <c r="AH55" i="35"/>
  <c r="AL55" i="35"/>
  <c r="AL53" i="35"/>
  <c r="X55" i="35"/>
  <c r="AN53" i="35"/>
  <c r="AJ53" i="35"/>
  <c r="AB55" i="35"/>
  <c r="V55" i="35"/>
  <c r="R55" i="35"/>
  <c r="P55" i="35"/>
  <c r="T55" i="35"/>
  <c r="P53" i="35"/>
  <c r="AH53" i="35"/>
  <c r="AD53" i="35"/>
  <c r="Z53" i="35"/>
  <c r="T53" i="35"/>
  <c r="L55" i="35"/>
  <c r="AN55" i="35"/>
  <c r="N53" i="35"/>
  <c r="AF53" i="35"/>
  <c r="N55" i="35"/>
  <c r="X53" i="35"/>
  <c r="V53" i="35"/>
  <c r="J55" i="35"/>
  <c r="R53" i="35"/>
  <c r="AF55" i="35"/>
  <c r="AB53" i="35"/>
  <c r="AD55" i="35"/>
  <c r="Z55" i="35"/>
  <c r="AJ55" i="35"/>
  <c r="L53" i="35"/>
  <c r="BI15" i="35"/>
  <c r="BK15" i="35"/>
  <c r="R61" i="35" l="1"/>
  <c r="AF15" i="35"/>
  <c r="R45" i="35" s="1"/>
  <c r="AF45" i="35" s="1"/>
  <c r="J62" i="35"/>
  <c r="J61" i="35"/>
  <c r="X61" i="35"/>
  <c r="P62" i="35"/>
  <c r="N62" i="35"/>
  <c r="AB62" i="35"/>
  <c r="X63" i="35"/>
  <c r="AF62" i="35"/>
  <c r="AF63" i="35"/>
  <c r="T63" i="35"/>
  <c r="P61" i="35"/>
  <c r="AD63" i="35"/>
  <c r="J63" i="35"/>
  <c r="AB61" i="35"/>
  <c r="R62" i="35"/>
  <c r="L61" i="35"/>
  <c r="AB63" i="35"/>
  <c r="AD62" i="35"/>
  <c r="N63" i="35"/>
  <c r="V61" i="35"/>
  <c r="L63" i="35"/>
  <c r="T62" i="35"/>
  <c r="T61" i="35"/>
  <c r="N61" i="35"/>
  <c r="AD61" i="35"/>
  <c r="P63" i="35"/>
  <c r="V63" i="35"/>
  <c r="Z61" i="35"/>
  <c r="Z62" i="35"/>
  <c r="L62" i="35"/>
  <c r="AF61" i="35"/>
  <c r="R63" i="35"/>
  <c r="X62" i="35"/>
  <c r="AN45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29" authorId="0" shapeId="0" xr:uid="{EF6B0FE7-B888-421F-942D-0CA40854A137}">
      <text>
        <r>
          <rPr>
            <sz val="11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sharedStrings.xml><?xml version="1.0" encoding="utf-8"?>
<sst xmlns="http://schemas.openxmlformats.org/spreadsheetml/2006/main" count="949" uniqueCount="355">
  <si>
    <t>年</t>
    <rPh sb="0" eb="1">
      <t>ネン</t>
    </rPh>
    <phoneticPr fontId="3"/>
  </si>
  <si>
    <t>月</t>
    <rPh sb="0" eb="1">
      <t>ツキ</t>
    </rPh>
    <phoneticPr fontId="3"/>
  </si>
  <si>
    <t>（　請　求　先　）</t>
    <rPh sb="2" eb="3">
      <t>ショウ</t>
    </rPh>
    <rPh sb="4" eb="5">
      <t>モトム</t>
    </rPh>
    <rPh sb="6" eb="7">
      <t>サキ</t>
    </rPh>
    <phoneticPr fontId="3"/>
  </si>
  <si>
    <t>印</t>
    <rPh sb="0" eb="1">
      <t>イン</t>
    </rPh>
    <phoneticPr fontId="3"/>
  </si>
  <si>
    <t>指定事業所番号</t>
    <rPh sb="0" eb="2">
      <t>シテイ</t>
    </rPh>
    <phoneticPr fontId="3"/>
  </si>
  <si>
    <t>令和</t>
    <rPh sb="0" eb="2">
      <t>レイワ</t>
    </rPh>
    <phoneticPr fontId="3"/>
  </si>
  <si>
    <t>月分</t>
    <rPh sb="0" eb="1">
      <t>ツキ</t>
    </rPh>
    <rPh sb="1" eb="2">
      <t>ブン</t>
    </rPh>
    <phoneticPr fontId="3"/>
  </si>
  <si>
    <t>請求金額</t>
    <rPh sb="0" eb="2">
      <t>セイキュウ</t>
    </rPh>
    <rPh sb="2" eb="4">
      <t>キンガク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</si>
  <si>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</si>
  <si>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支給決定障害者等氏名</t>
    <rPh sb="0" eb="2">
      <t>シキュウ</t>
    </rPh>
    <rPh sb="2" eb="4">
      <t>ケッテイシャ</t>
    </rPh>
    <rPh sb="4" eb="7">
      <t>ショウガイシャ</t>
    </rPh>
    <rPh sb="7" eb="8">
      <t>トウ</t>
    </rPh>
    <rPh sb="8" eb="10">
      <t>シメイ</t>
    </rPh>
    <phoneticPr fontId="3"/>
  </si>
  <si>
    <t>事業所番号</t>
    <rPh sb="0" eb="3">
      <t>ジギョウショ</t>
    </rPh>
    <rPh sb="3" eb="5">
      <t>バンゴウ</t>
    </rPh>
    <phoneticPr fontId="3"/>
  </si>
  <si>
    <t>支給決定に係る
障害児氏名</t>
    <rPh sb="0" eb="2">
      <t>シキュウ</t>
    </rPh>
    <rPh sb="2" eb="4">
      <t>ケッテイ</t>
    </rPh>
    <rPh sb="5" eb="6">
      <t>カカ</t>
    </rPh>
    <rPh sb="8" eb="11">
      <t>ショウガイジ</t>
    </rPh>
    <rPh sb="11" eb="13">
      <t>シメイ</t>
    </rPh>
    <phoneticPr fontId="3"/>
  </si>
  <si>
    <t>サービス内容</t>
    <rPh sb="4" eb="6">
      <t>ナイヨウ</t>
    </rPh>
    <phoneticPr fontId="3"/>
  </si>
  <si>
    <t>枚中</t>
    <rPh sb="0" eb="2">
      <t>マイチュウ</t>
    </rPh>
    <phoneticPr fontId="3"/>
  </si>
  <si>
    <t>枚</t>
    <rPh sb="0" eb="1">
      <t>マイ</t>
    </rPh>
    <phoneticPr fontId="3"/>
  </si>
  <si>
    <t>※エクセルを使用して作成する場合、色つき箇所のみ入力してください。</t>
    <rPh sb="6" eb="8">
      <t>シヨウ</t>
    </rPh>
    <rPh sb="10" eb="12">
      <t>サクセイ</t>
    </rPh>
    <rPh sb="14" eb="16">
      <t>バアイ</t>
    </rPh>
    <rPh sb="17" eb="18">
      <t>イロ</t>
    </rPh>
    <rPh sb="20" eb="22">
      <t>カショ</t>
    </rPh>
    <rPh sb="24" eb="26">
      <t>ニュウリョク</t>
    </rPh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</si>
  <si>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</si>
  <si>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</si>
  <si>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開始時間</t>
    <rPh sb="0" eb="2">
      <t>カイシ</t>
    </rPh>
    <rPh sb="2" eb="4">
      <t>ジカン</t>
    </rPh>
    <phoneticPr fontId="3"/>
  </si>
  <si>
    <t>報酬単位</t>
    <phoneticPr fontId="3"/>
  </si>
  <si>
    <t>課税</t>
    <rPh sb="0" eb="2">
      <t>カゼイ</t>
    </rPh>
    <phoneticPr fontId="3"/>
  </si>
  <si>
    <t>非課税</t>
    <rPh sb="0" eb="3">
      <t>ヒカゼイ</t>
    </rPh>
    <phoneticPr fontId="3"/>
  </si>
  <si>
    <t>利用者負担割合</t>
    <rPh sb="0" eb="3">
      <t>リヨウシャ</t>
    </rPh>
    <rPh sb="3" eb="7">
      <t>フタンワリアイ</t>
    </rPh>
    <phoneticPr fontId="3"/>
  </si>
  <si>
    <t>算定額</t>
    <rPh sb="0" eb="3">
      <t>サンテイガク</t>
    </rPh>
    <phoneticPr fontId="3"/>
  </si>
  <si>
    <t>請求額</t>
    <rPh sb="0" eb="3">
      <t>セイキュウガク</t>
    </rPh>
    <phoneticPr fontId="3"/>
  </si>
  <si>
    <t>日</t>
    <rPh sb="0" eb="1">
      <t>ヒ</t>
    </rPh>
    <phoneticPr fontId="3"/>
  </si>
  <si>
    <t>請求事業者</t>
  </si>
  <si>
    <t>住　所
（所在地）</t>
    <rPh sb="5" eb="8">
      <t>ショザイチ</t>
    </rPh>
    <phoneticPr fontId="3"/>
  </si>
  <si>
    <t>〒</t>
  </si>
  <si>
    <t>殿</t>
    <rPh sb="0" eb="1">
      <t>ドノ</t>
    </rPh>
    <phoneticPr fontId="3"/>
  </si>
  <si>
    <t>名　称</t>
  </si>
  <si>
    <t>代表者
職・氏名</t>
    <rPh sb="0" eb="3">
      <t>ダイヒョウシャ</t>
    </rPh>
    <phoneticPr fontId="3"/>
  </si>
  <si>
    <t>サービス提供月</t>
    <rPh sb="4" eb="6">
      <t>テイキョウ</t>
    </rPh>
    <rPh sb="6" eb="7">
      <t>ヅキ</t>
    </rPh>
    <phoneticPr fontId="3"/>
  </si>
  <si>
    <t>明細書件数</t>
    <rPh sb="0" eb="3">
      <t>メイサイショ</t>
    </rPh>
    <rPh sb="3" eb="5">
      <t>ケンスウ</t>
    </rPh>
    <phoneticPr fontId="3"/>
  </si>
  <si>
    <t>連絡先</t>
    <rPh sb="0" eb="3">
      <t>レンラクサキ</t>
    </rPh>
    <phoneticPr fontId="3"/>
  </si>
  <si>
    <t>ー</t>
    <phoneticPr fontId="3"/>
  </si>
  <si>
    <t>（様式第一 西東京市）</t>
    <rPh sb="4" eb="5">
      <t>イチ</t>
    </rPh>
    <phoneticPr fontId="3"/>
  </si>
  <si>
    <t>（様式第二 西東京市）</t>
    <rPh sb="1" eb="3">
      <t>ヨウシキ</t>
    </rPh>
    <rPh sb="3" eb="4">
      <t>ダイ</t>
    </rPh>
    <rPh sb="4" eb="5">
      <t>２</t>
    </rPh>
    <rPh sb="6" eb="10">
      <t>ニシトウキョウシ</t>
    </rPh>
    <phoneticPr fontId="3"/>
  </si>
  <si>
    <t>西東京市長</t>
    <rPh sb="0" eb="5">
      <t>ニシトウキョウシチョウ</t>
    </rPh>
    <phoneticPr fontId="3"/>
  </si>
  <si>
    <t>サービス提供時間</t>
    <rPh sb="4" eb="8">
      <t>テイキョウジカン</t>
    </rPh>
    <phoneticPr fontId="3"/>
  </si>
  <si>
    <t>終了時間</t>
    <rPh sb="0" eb="4">
      <t>シュウリョウジカン</t>
    </rPh>
    <phoneticPr fontId="3"/>
  </si>
  <si>
    <t>利用時間</t>
    <rPh sb="0" eb="4">
      <t>リヨウジカン</t>
    </rPh>
    <phoneticPr fontId="3"/>
  </si>
  <si>
    <t>〇</t>
  </si>
  <si>
    <t>時間</t>
    <rPh sb="0" eb="2">
      <t>ジカン</t>
    </rPh>
    <phoneticPr fontId="3"/>
  </si>
  <si>
    <t>　</t>
    <phoneticPr fontId="3"/>
  </si>
  <si>
    <t>算定時間</t>
    <rPh sb="0" eb="2">
      <t>サンテイ</t>
    </rPh>
    <rPh sb="2" eb="4">
      <t>ジカン</t>
    </rPh>
    <phoneticPr fontId="3"/>
  </si>
  <si>
    <t>サービスコード</t>
    <phoneticPr fontId="3"/>
  </si>
  <si>
    <t>利用時間（合計）</t>
    <rPh sb="0" eb="2">
      <t>リヨウ</t>
    </rPh>
    <rPh sb="2" eb="4">
      <t>ジカン</t>
    </rPh>
    <rPh sb="5" eb="7">
      <t>ゴウケイ</t>
    </rPh>
    <phoneticPr fontId="3"/>
  </si>
  <si>
    <t>加算内訳</t>
    <rPh sb="0" eb="4">
      <t>カサンウチワケ</t>
    </rPh>
    <phoneticPr fontId="3"/>
  </si>
  <si>
    <t>算定額合計</t>
    <rPh sb="0" eb="3">
      <t>サンテイガク</t>
    </rPh>
    <rPh sb="3" eb="5">
      <t>ゴウケイ</t>
    </rPh>
    <phoneticPr fontId="3"/>
  </si>
  <si>
    <t>:</t>
    <phoneticPr fontId="3"/>
  </si>
  <si>
    <t>【身あり】移動支援０.５</t>
    <rPh sb="1" eb="2">
      <t>ミ</t>
    </rPh>
    <rPh sb="5" eb="7">
      <t>イドウ</t>
    </rPh>
    <rPh sb="7" eb="9">
      <t>シエン</t>
    </rPh>
    <phoneticPr fontId="3"/>
  </si>
  <si>
    <t>【身あり】移動支援１.０</t>
    <rPh sb="1" eb="2">
      <t>ミ</t>
    </rPh>
    <rPh sb="5" eb="7">
      <t>イドウ</t>
    </rPh>
    <rPh sb="7" eb="9">
      <t>シエン</t>
    </rPh>
    <phoneticPr fontId="3"/>
  </si>
  <si>
    <t>【身あり】移動支援１.５</t>
    <rPh sb="1" eb="2">
      <t>ミ</t>
    </rPh>
    <rPh sb="5" eb="7">
      <t>イドウ</t>
    </rPh>
    <rPh sb="7" eb="9">
      <t>シエン</t>
    </rPh>
    <phoneticPr fontId="3"/>
  </si>
  <si>
    <t>【身あり】移動支援２.０</t>
    <rPh sb="1" eb="2">
      <t>ミ</t>
    </rPh>
    <rPh sb="5" eb="7">
      <t>イドウ</t>
    </rPh>
    <rPh sb="7" eb="9">
      <t>シエン</t>
    </rPh>
    <phoneticPr fontId="3"/>
  </si>
  <si>
    <t>【身あり】移動支援２.５</t>
    <rPh sb="1" eb="2">
      <t>ミ</t>
    </rPh>
    <rPh sb="5" eb="7">
      <t>イドウ</t>
    </rPh>
    <rPh sb="7" eb="9">
      <t>シエン</t>
    </rPh>
    <phoneticPr fontId="3"/>
  </si>
  <si>
    <t>【身あり】移動支援３.０</t>
    <rPh sb="1" eb="2">
      <t>ミ</t>
    </rPh>
    <rPh sb="5" eb="7">
      <t>イドウ</t>
    </rPh>
    <rPh sb="7" eb="9">
      <t>シエン</t>
    </rPh>
    <phoneticPr fontId="3"/>
  </si>
  <si>
    <t>【身あり】移動支援３.５</t>
    <rPh sb="1" eb="2">
      <t>ミ</t>
    </rPh>
    <rPh sb="5" eb="7">
      <t>イドウ</t>
    </rPh>
    <rPh sb="7" eb="9">
      <t>シエン</t>
    </rPh>
    <phoneticPr fontId="3"/>
  </si>
  <si>
    <t>【身あり】移動支援４.０</t>
    <rPh sb="1" eb="2">
      <t>ミ</t>
    </rPh>
    <rPh sb="5" eb="7">
      <t>イドウ</t>
    </rPh>
    <rPh sb="7" eb="9">
      <t>シエン</t>
    </rPh>
    <phoneticPr fontId="3"/>
  </si>
  <si>
    <t>【身あり】移動支援４.５</t>
    <rPh sb="1" eb="2">
      <t>ミ</t>
    </rPh>
    <rPh sb="5" eb="7">
      <t>イドウ</t>
    </rPh>
    <rPh sb="7" eb="9">
      <t>シエン</t>
    </rPh>
    <phoneticPr fontId="3"/>
  </si>
  <si>
    <t>【身あり】移動支援５.０</t>
    <rPh sb="1" eb="2">
      <t>ミ</t>
    </rPh>
    <rPh sb="5" eb="7">
      <t>イドウ</t>
    </rPh>
    <rPh sb="7" eb="9">
      <t>シエン</t>
    </rPh>
    <phoneticPr fontId="3"/>
  </si>
  <si>
    <t>【身あり】移動支援５.５</t>
    <rPh sb="1" eb="2">
      <t>ミ</t>
    </rPh>
    <rPh sb="5" eb="7">
      <t>イドウ</t>
    </rPh>
    <rPh sb="7" eb="9">
      <t>シエン</t>
    </rPh>
    <phoneticPr fontId="3"/>
  </si>
  <si>
    <t>【身あり】移動支援６.０</t>
    <rPh sb="1" eb="2">
      <t>ミ</t>
    </rPh>
    <rPh sb="5" eb="7">
      <t>イドウ</t>
    </rPh>
    <rPh sb="7" eb="9">
      <t>シエン</t>
    </rPh>
    <phoneticPr fontId="3"/>
  </si>
  <si>
    <t>【身あり】移動支援６.５</t>
    <rPh sb="1" eb="2">
      <t>ミ</t>
    </rPh>
    <rPh sb="5" eb="7">
      <t>イドウ</t>
    </rPh>
    <rPh sb="7" eb="9">
      <t>シエン</t>
    </rPh>
    <phoneticPr fontId="3"/>
  </si>
  <si>
    <t>【身あり】移動支援７.０</t>
    <rPh sb="1" eb="2">
      <t>ミ</t>
    </rPh>
    <rPh sb="5" eb="7">
      <t>イドウ</t>
    </rPh>
    <rPh sb="7" eb="9">
      <t>シエン</t>
    </rPh>
    <phoneticPr fontId="3"/>
  </si>
  <si>
    <t>【身あり】移動支援７.５</t>
    <rPh sb="1" eb="2">
      <t>ミ</t>
    </rPh>
    <rPh sb="5" eb="7">
      <t>イドウ</t>
    </rPh>
    <rPh sb="7" eb="9">
      <t>シエン</t>
    </rPh>
    <phoneticPr fontId="3"/>
  </si>
  <si>
    <t>【身あり】移動支援８.０</t>
    <rPh sb="1" eb="2">
      <t>ミ</t>
    </rPh>
    <rPh sb="5" eb="7">
      <t>イドウ</t>
    </rPh>
    <rPh sb="7" eb="9">
      <t>シエン</t>
    </rPh>
    <phoneticPr fontId="3"/>
  </si>
  <si>
    <t>【身あり】移動支援８.５</t>
    <rPh sb="1" eb="2">
      <t>ミ</t>
    </rPh>
    <rPh sb="5" eb="7">
      <t>イドウ</t>
    </rPh>
    <rPh sb="7" eb="9">
      <t>シエン</t>
    </rPh>
    <phoneticPr fontId="3"/>
  </si>
  <si>
    <t>【身あり】移動支援９.０</t>
    <rPh sb="1" eb="2">
      <t>ミ</t>
    </rPh>
    <rPh sb="5" eb="7">
      <t>イドウ</t>
    </rPh>
    <rPh sb="7" eb="9">
      <t>シエン</t>
    </rPh>
    <phoneticPr fontId="3"/>
  </si>
  <si>
    <t>【身あり】移動支援９.５</t>
    <rPh sb="1" eb="2">
      <t>ミ</t>
    </rPh>
    <rPh sb="5" eb="7">
      <t>イドウ</t>
    </rPh>
    <rPh sb="7" eb="9">
      <t>シエン</t>
    </rPh>
    <phoneticPr fontId="3"/>
  </si>
  <si>
    <t>【身あり】移動支援１０.０</t>
    <rPh sb="1" eb="2">
      <t>ミ</t>
    </rPh>
    <rPh sb="5" eb="7">
      <t>イドウ</t>
    </rPh>
    <rPh sb="7" eb="9">
      <t>シエン</t>
    </rPh>
    <phoneticPr fontId="3"/>
  </si>
  <si>
    <t>【身あり】移動支援１０.５</t>
    <rPh sb="1" eb="2">
      <t>ミ</t>
    </rPh>
    <rPh sb="5" eb="7">
      <t>イドウ</t>
    </rPh>
    <rPh sb="7" eb="9">
      <t>シエン</t>
    </rPh>
    <phoneticPr fontId="3"/>
  </si>
  <si>
    <t>【身あり】移動支援１１.０</t>
    <rPh sb="1" eb="2">
      <t>ミ</t>
    </rPh>
    <rPh sb="5" eb="7">
      <t>イドウ</t>
    </rPh>
    <rPh sb="7" eb="9">
      <t>シエン</t>
    </rPh>
    <phoneticPr fontId="3"/>
  </si>
  <si>
    <t>【身あり】移動支援１１.５</t>
    <rPh sb="1" eb="2">
      <t>ミ</t>
    </rPh>
    <rPh sb="5" eb="7">
      <t>イドウ</t>
    </rPh>
    <rPh sb="7" eb="9">
      <t>シエン</t>
    </rPh>
    <phoneticPr fontId="3"/>
  </si>
  <si>
    <t>【身あり】移動支援１２.０</t>
    <rPh sb="1" eb="2">
      <t>ミ</t>
    </rPh>
    <rPh sb="5" eb="7">
      <t>イドウ</t>
    </rPh>
    <rPh sb="7" eb="9">
      <t>シエン</t>
    </rPh>
    <phoneticPr fontId="3"/>
  </si>
  <si>
    <t>【身あり】移動支援１２.５</t>
    <rPh sb="1" eb="2">
      <t>ミ</t>
    </rPh>
    <rPh sb="5" eb="7">
      <t>イドウ</t>
    </rPh>
    <rPh sb="7" eb="9">
      <t>シエン</t>
    </rPh>
    <phoneticPr fontId="3"/>
  </si>
  <si>
    <t>【身あり】移動支援１３.０</t>
    <rPh sb="1" eb="2">
      <t>ミ</t>
    </rPh>
    <rPh sb="5" eb="7">
      <t>イドウ</t>
    </rPh>
    <rPh sb="7" eb="9">
      <t>シエン</t>
    </rPh>
    <phoneticPr fontId="3"/>
  </si>
  <si>
    <t>【身あり】移動支援１３.５</t>
    <rPh sb="1" eb="2">
      <t>ミ</t>
    </rPh>
    <rPh sb="5" eb="7">
      <t>イドウ</t>
    </rPh>
    <rPh sb="7" eb="9">
      <t>シエン</t>
    </rPh>
    <phoneticPr fontId="3"/>
  </si>
  <si>
    <t>【身あり】移動支援１４.０</t>
    <rPh sb="1" eb="2">
      <t>ミ</t>
    </rPh>
    <rPh sb="5" eb="7">
      <t>イドウ</t>
    </rPh>
    <rPh sb="7" eb="9">
      <t>シエン</t>
    </rPh>
    <phoneticPr fontId="3"/>
  </si>
  <si>
    <t>【身あり】移動支援１４.５</t>
    <rPh sb="1" eb="2">
      <t>ミ</t>
    </rPh>
    <rPh sb="5" eb="7">
      <t>イドウ</t>
    </rPh>
    <rPh sb="7" eb="9">
      <t>シエン</t>
    </rPh>
    <phoneticPr fontId="3"/>
  </si>
  <si>
    <t>【身あり】移動支援１５.０</t>
    <rPh sb="1" eb="2">
      <t>ミ</t>
    </rPh>
    <rPh sb="5" eb="7">
      <t>イドウ</t>
    </rPh>
    <rPh sb="7" eb="9">
      <t>シエン</t>
    </rPh>
    <phoneticPr fontId="3"/>
  </si>
  <si>
    <t>【身あり】移動支援１５.５</t>
    <rPh sb="1" eb="2">
      <t>ミ</t>
    </rPh>
    <rPh sb="5" eb="7">
      <t>イドウ</t>
    </rPh>
    <rPh sb="7" eb="9">
      <t>シエン</t>
    </rPh>
    <phoneticPr fontId="3"/>
  </si>
  <si>
    <t>【身あり】移動支援１６.０</t>
    <rPh sb="1" eb="2">
      <t>ミ</t>
    </rPh>
    <rPh sb="5" eb="7">
      <t>イドウ</t>
    </rPh>
    <rPh sb="7" eb="9">
      <t>シエン</t>
    </rPh>
    <phoneticPr fontId="3"/>
  </si>
  <si>
    <t>【身なし】移動支援０.５（支援１：１）</t>
    <rPh sb="13" eb="15">
      <t>シエン</t>
    </rPh>
    <phoneticPr fontId="3"/>
  </si>
  <si>
    <t>【身なし】移動支援１.０（支援１：１）</t>
    <rPh sb="5" eb="7">
      <t>イドウ</t>
    </rPh>
    <rPh sb="7" eb="9">
      <t>シエン</t>
    </rPh>
    <phoneticPr fontId="3"/>
  </si>
  <si>
    <t>【身なし】移動支援１.５（支援１：１）</t>
    <rPh sb="5" eb="7">
      <t>イドウ</t>
    </rPh>
    <rPh sb="7" eb="9">
      <t>シエン</t>
    </rPh>
    <phoneticPr fontId="3"/>
  </si>
  <si>
    <t>【身なし】移動支援２.０（支援１：１）</t>
    <rPh sb="5" eb="7">
      <t>イドウ</t>
    </rPh>
    <rPh sb="7" eb="9">
      <t>シエン</t>
    </rPh>
    <phoneticPr fontId="3"/>
  </si>
  <si>
    <t>【身なし】移動支援２.５（支援１：１）</t>
    <rPh sb="5" eb="7">
      <t>イドウ</t>
    </rPh>
    <rPh sb="7" eb="9">
      <t>シエン</t>
    </rPh>
    <phoneticPr fontId="3"/>
  </si>
  <si>
    <t>【身なし】移動支援３.０（支援１：１）</t>
    <rPh sb="5" eb="7">
      <t>イドウ</t>
    </rPh>
    <rPh sb="7" eb="9">
      <t>シエン</t>
    </rPh>
    <phoneticPr fontId="3"/>
  </si>
  <si>
    <t>【身なし】移動支援３.５（支援１：１）</t>
    <rPh sb="5" eb="7">
      <t>イドウ</t>
    </rPh>
    <rPh sb="7" eb="9">
      <t>シエン</t>
    </rPh>
    <phoneticPr fontId="3"/>
  </si>
  <si>
    <t>【身なし】移動支援４.０（支援１：１）</t>
    <rPh sb="5" eb="7">
      <t>イドウ</t>
    </rPh>
    <rPh sb="7" eb="9">
      <t>シエン</t>
    </rPh>
    <phoneticPr fontId="3"/>
  </si>
  <si>
    <t>【身なし】移動支援４.５（支援１：１）</t>
    <rPh sb="5" eb="7">
      <t>イドウ</t>
    </rPh>
    <rPh sb="7" eb="9">
      <t>シエン</t>
    </rPh>
    <phoneticPr fontId="3"/>
  </si>
  <si>
    <t>【身なし】移動支援５.０（支援１：１）</t>
    <rPh sb="5" eb="7">
      <t>イドウ</t>
    </rPh>
    <rPh sb="7" eb="9">
      <t>シエン</t>
    </rPh>
    <phoneticPr fontId="3"/>
  </si>
  <si>
    <t>【身なし】移動支援５.５（支援１：１）</t>
    <rPh sb="5" eb="7">
      <t>イドウ</t>
    </rPh>
    <rPh sb="7" eb="9">
      <t>シエン</t>
    </rPh>
    <phoneticPr fontId="3"/>
  </si>
  <si>
    <t>【身なし】移動支援６.０（支援１：１）</t>
    <rPh sb="5" eb="7">
      <t>イドウ</t>
    </rPh>
    <rPh sb="7" eb="9">
      <t>シエン</t>
    </rPh>
    <phoneticPr fontId="3"/>
  </si>
  <si>
    <t>【身なし】移動支援６.５（支援１：１）</t>
    <rPh sb="5" eb="7">
      <t>イドウ</t>
    </rPh>
    <rPh sb="7" eb="9">
      <t>シエン</t>
    </rPh>
    <phoneticPr fontId="3"/>
  </si>
  <si>
    <t>【身なし】移動支援７.０（支援１：１）</t>
    <rPh sb="5" eb="7">
      <t>イドウ</t>
    </rPh>
    <rPh sb="7" eb="9">
      <t>シエン</t>
    </rPh>
    <phoneticPr fontId="3"/>
  </si>
  <si>
    <t>【身なし】移動支援７.５（支援１：１）</t>
    <rPh sb="5" eb="7">
      <t>イドウ</t>
    </rPh>
    <rPh sb="7" eb="9">
      <t>シエン</t>
    </rPh>
    <phoneticPr fontId="3"/>
  </si>
  <si>
    <t>【身なし】移動支援８.０（支援１：１）</t>
    <rPh sb="5" eb="7">
      <t>イドウ</t>
    </rPh>
    <rPh sb="7" eb="9">
      <t>シエン</t>
    </rPh>
    <phoneticPr fontId="3"/>
  </si>
  <si>
    <t>【身なし】移動支援８.５（支援１：１）</t>
    <rPh sb="5" eb="7">
      <t>イドウ</t>
    </rPh>
    <rPh sb="7" eb="9">
      <t>シエン</t>
    </rPh>
    <phoneticPr fontId="3"/>
  </si>
  <si>
    <t>【身なし】移動支援９.０（支援１：１）</t>
    <rPh sb="5" eb="7">
      <t>イドウ</t>
    </rPh>
    <rPh sb="7" eb="9">
      <t>シエン</t>
    </rPh>
    <phoneticPr fontId="3"/>
  </si>
  <si>
    <t>【身なし】移動支援９.５（支援１：１）</t>
    <rPh sb="5" eb="7">
      <t>イドウ</t>
    </rPh>
    <rPh sb="7" eb="9">
      <t>シエン</t>
    </rPh>
    <phoneticPr fontId="3"/>
  </si>
  <si>
    <t>【身なし】移動支援１０.０（支援１：１）</t>
    <rPh sb="5" eb="7">
      <t>イドウ</t>
    </rPh>
    <rPh sb="7" eb="9">
      <t>シエン</t>
    </rPh>
    <phoneticPr fontId="3"/>
  </si>
  <si>
    <t>【身なし】移動支援１０.５（支援１：１）</t>
    <rPh sb="5" eb="7">
      <t>イドウ</t>
    </rPh>
    <rPh sb="7" eb="9">
      <t>シエン</t>
    </rPh>
    <phoneticPr fontId="3"/>
  </si>
  <si>
    <t>【身なし】移動支援１１.０（支援１：１）</t>
    <rPh sb="5" eb="7">
      <t>イドウ</t>
    </rPh>
    <rPh sb="7" eb="9">
      <t>シエン</t>
    </rPh>
    <phoneticPr fontId="3"/>
  </si>
  <si>
    <t>【身なし】移動支援１１.５（支援１：１）</t>
    <rPh sb="5" eb="7">
      <t>イドウ</t>
    </rPh>
    <rPh sb="7" eb="9">
      <t>シエン</t>
    </rPh>
    <phoneticPr fontId="3"/>
  </si>
  <si>
    <t>【身なし】移動支援１２.０（支援１：１）</t>
    <rPh sb="5" eb="7">
      <t>イドウ</t>
    </rPh>
    <rPh sb="7" eb="9">
      <t>シエン</t>
    </rPh>
    <phoneticPr fontId="3"/>
  </si>
  <si>
    <t>【身なし】移動支援１２.５（支援１：１）</t>
    <rPh sb="5" eb="7">
      <t>イドウ</t>
    </rPh>
    <rPh sb="7" eb="9">
      <t>シエン</t>
    </rPh>
    <phoneticPr fontId="3"/>
  </si>
  <si>
    <t>【身なし】移動支援１３.０（支援１：１）</t>
    <rPh sb="5" eb="7">
      <t>イドウ</t>
    </rPh>
    <rPh sb="7" eb="9">
      <t>シエン</t>
    </rPh>
    <phoneticPr fontId="3"/>
  </si>
  <si>
    <t>【身なし】移動支援１３.５（支援１：１）</t>
    <rPh sb="5" eb="7">
      <t>イドウ</t>
    </rPh>
    <rPh sb="7" eb="9">
      <t>シエン</t>
    </rPh>
    <phoneticPr fontId="3"/>
  </si>
  <si>
    <t>【身なし】移動支援１４.０（支援１：１）</t>
    <rPh sb="5" eb="7">
      <t>イドウ</t>
    </rPh>
    <rPh sb="7" eb="9">
      <t>シエン</t>
    </rPh>
    <phoneticPr fontId="3"/>
  </si>
  <si>
    <t>【身なし】移動支援１４.５（支援１：１）</t>
    <rPh sb="5" eb="7">
      <t>イドウ</t>
    </rPh>
    <rPh sb="7" eb="9">
      <t>シエン</t>
    </rPh>
    <phoneticPr fontId="3"/>
  </si>
  <si>
    <t>【身なし】移動支援１５.０（支援１：１）</t>
    <rPh sb="5" eb="7">
      <t>イドウ</t>
    </rPh>
    <rPh sb="7" eb="9">
      <t>シエン</t>
    </rPh>
    <phoneticPr fontId="3"/>
  </si>
  <si>
    <t>【身なし】移動支援１５.５（支援１：１）</t>
    <rPh sb="5" eb="7">
      <t>イドウ</t>
    </rPh>
    <rPh sb="7" eb="9">
      <t>シエン</t>
    </rPh>
    <phoneticPr fontId="3"/>
  </si>
  <si>
    <t>【身なし】移動支援１６.０（支援１：１）</t>
    <rPh sb="5" eb="7">
      <t>イドウ</t>
    </rPh>
    <rPh sb="7" eb="9">
      <t>シエン</t>
    </rPh>
    <phoneticPr fontId="3"/>
  </si>
  <si>
    <t>【身なし】移動支援０.５（支援１：２）</t>
    <rPh sb="13" eb="15">
      <t>シエン</t>
    </rPh>
    <phoneticPr fontId="3"/>
  </si>
  <si>
    <t>【身なし】移動支援１.０（支援１：２）</t>
    <rPh sb="5" eb="7">
      <t>イドウ</t>
    </rPh>
    <rPh sb="7" eb="9">
      <t>シエン</t>
    </rPh>
    <phoneticPr fontId="3"/>
  </si>
  <si>
    <t>【身なし】移動支援１.５（支援１：２）</t>
    <rPh sb="5" eb="7">
      <t>イドウ</t>
    </rPh>
    <rPh sb="7" eb="9">
      <t>シエン</t>
    </rPh>
    <phoneticPr fontId="3"/>
  </si>
  <si>
    <t>【身なし】移動支援２.０（支援１：２）</t>
    <rPh sb="5" eb="7">
      <t>イドウ</t>
    </rPh>
    <rPh sb="7" eb="9">
      <t>シエン</t>
    </rPh>
    <phoneticPr fontId="3"/>
  </si>
  <si>
    <t>【身なし】移動支援２.５（支援１：２）</t>
    <rPh sb="5" eb="7">
      <t>イドウ</t>
    </rPh>
    <rPh sb="7" eb="9">
      <t>シエン</t>
    </rPh>
    <phoneticPr fontId="3"/>
  </si>
  <si>
    <t>【身なし】移動支援３.０（支援１：２）</t>
    <rPh sb="5" eb="7">
      <t>イドウ</t>
    </rPh>
    <rPh sb="7" eb="9">
      <t>シエン</t>
    </rPh>
    <phoneticPr fontId="3"/>
  </si>
  <si>
    <t>【身なし】移動支援３.５（支援１：２）</t>
    <rPh sb="5" eb="7">
      <t>イドウ</t>
    </rPh>
    <rPh sb="7" eb="9">
      <t>シエン</t>
    </rPh>
    <phoneticPr fontId="3"/>
  </si>
  <si>
    <t>【身なし】移動支援４.０（支援１：２）</t>
    <rPh sb="5" eb="7">
      <t>イドウ</t>
    </rPh>
    <rPh sb="7" eb="9">
      <t>シエン</t>
    </rPh>
    <phoneticPr fontId="3"/>
  </si>
  <si>
    <t>【身なし】移動支援４.５（支援１：２）</t>
    <rPh sb="5" eb="7">
      <t>イドウ</t>
    </rPh>
    <rPh sb="7" eb="9">
      <t>シエン</t>
    </rPh>
    <phoneticPr fontId="3"/>
  </si>
  <si>
    <t>【身なし】移動支援５.０（支援１：２）</t>
    <rPh sb="5" eb="7">
      <t>イドウ</t>
    </rPh>
    <rPh sb="7" eb="9">
      <t>シエン</t>
    </rPh>
    <phoneticPr fontId="3"/>
  </si>
  <si>
    <t>【身なし】移動支援５.５（支援１：２）</t>
    <rPh sb="5" eb="7">
      <t>イドウ</t>
    </rPh>
    <rPh sb="7" eb="9">
      <t>シエン</t>
    </rPh>
    <phoneticPr fontId="3"/>
  </si>
  <si>
    <t>【身なし】移動支援６.０（支援１：２）</t>
    <rPh sb="5" eb="7">
      <t>イドウ</t>
    </rPh>
    <rPh sb="7" eb="9">
      <t>シエン</t>
    </rPh>
    <phoneticPr fontId="3"/>
  </si>
  <si>
    <t>【身なし】移動支援６.５（支援１：２）</t>
    <rPh sb="5" eb="7">
      <t>イドウ</t>
    </rPh>
    <rPh sb="7" eb="9">
      <t>シエン</t>
    </rPh>
    <phoneticPr fontId="3"/>
  </si>
  <si>
    <t>【身なし】移動支援７.０（支援１：２）</t>
    <rPh sb="5" eb="7">
      <t>イドウ</t>
    </rPh>
    <rPh sb="7" eb="9">
      <t>シエン</t>
    </rPh>
    <phoneticPr fontId="3"/>
  </si>
  <si>
    <t>【身なし】移動支援７.５（支援１：２）</t>
    <rPh sb="5" eb="7">
      <t>イドウ</t>
    </rPh>
    <rPh sb="7" eb="9">
      <t>シエン</t>
    </rPh>
    <phoneticPr fontId="3"/>
  </si>
  <si>
    <t>【身なし】移動支援８.０（支援１：２）</t>
    <rPh sb="5" eb="7">
      <t>イドウ</t>
    </rPh>
    <rPh sb="7" eb="9">
      <t>シエン</t>
    </rPh>
    <phoneticPr fontId="3"/>
  </si>
  <si>
    <t>【身なし】移動支援８.５（支援１：２）</t>
    <rPh sb="5" eb="7">
      <t>イドウ</t>
    </rPh>
    <rPh sb="7" eb="9">
      <t>シエン</t>
    </rPh>
    <phoneticPr fontId="3"/>
  </si>
  <si>
    <t>【身なし】移動支援９.０（支援１：２）</t>
    <rPh sb="5" eb="7">
      <t>イドウ</t>
    </rPh>
    <rPh sb="7" eb="9">
      <t>シエン</t>
    </rPh>
    <phoneticPr fontId="3"/>
  </si>
  <si>
    <t>【身なし】移動支援９.５（支援１：２）</t>
    <rPh sb="5" eb="7">
      <t>イドウ</t>
    </rPh>
    <rPh sb="7" eb="9">
      <t>シエン</t>
    </rPh>
    <phoneticPr fontId="3"/>
  </si>
  <si>
    <t>【身なし】移動支援１０.０（支援１：２）</t>
    <rPh sb="5" eb="7">
      <t>イドウ</t>
    </rPh>
    <rPh sb="7" eb="9">
      <t>シエン</t>
    </rPh>
    <phoneticPr fontId="3"/>
  </si>
  <si>
    <t>【身なし】移動支援１０.５（支援１：２）</t>
    <rPh sb="5" eb="7">
      <t>イドウ</t>
    </rPh>
    <rPh sb="7" eb="9">
      <t>シエン</t>
    </rPh>
    <phoneticPr fontId="3"/>
  </si>
  <si>
    <t>【身なし】移動支援１１.０（支援１：２）</t>
    <rPh sb="5" eb="7">
      <t>イドウ</t>
    </rPh>
    <rPh sb="7" eb="9">
      <t>シエン</t>
    </rPh>
    <phoneticPr fontId="3"/>
  </si>
  <si>
    <t>【身なし】移動支援１１.５（支援１：２）</t>
    <rPh sb="5" eb="7">
      <t>イドウ</t>
    </rPh>
    <rPh sb="7" eb="9">
      <t>シエン</t>
    </rPh>
    <phoneticPr fontId="3"/>
  </si>
  <si>
    <t>【身なし】移動支援１２.０（支援１：２）</t>
    <rPh sb="5" eb="7">
      <t>イドウ</t>
    </rPh>
    <rPh sb="7" eb="9">
      <t>シエン</t>
    </rPh>
    <phoneticPr fontId="3"/>
  </si>
  <si>
    <t>【身なし】移動支援１２.５（支援１：２）</t>
    <rPh sb="5" eb="7">
      <t>イドウ</t>
    </rPh>
    <rPh sb="7" eb="9">
      <t>シエン</t>
    </rPh>
    <phoneticPr fontId="3"/>
  </si>
  <si>
    <t>【身なし】移動支援１３.０（支援１：２）</t>
    <rPh sb="5" eb="7">
      <t>イドウ</t>
    </rPh>
    <rPh sb="7" eb="9">
      <t>シエン</t>
    </rPh>
    <phoneticPr fontId="3"/>
  </si>
  <si>
    <t>【身なし】移動支援１３.５（支援１：２）</t>
    <rPh sb="5" eb="7">
      <t>イドウ</t>
    </rPh>
    <rPh sb="7" eb="9">
      <t>シエン</t>
    </rPh>
    <phoneticPr fontId="3"/>
  </si>
  <si>
    <t>【身なし】移動支援１４.０（支援１：２）</t>
    <rPh sb="5" eb="7">
      <t>イドウ</t>
    </rPh>
    <rPh sb="7" eb="9">
      <t>シエン</t>
    </rPh>
    <phoneticPr fontId="3"/>
  </si>
  <si>
    <t>【身なし】移動支援１４.５（支援１：２）</t>
    <rPh sb="5" eb="7">
      <t>イドウ</t>
    </rPh>
    <rPh sb="7" eb="9">
      <t>シエン</t>
    </rPh>
    <phoneticPr fontId="3"/>
  </si>
  <si>
    <t>【身なし】移動支援１５.０（支援１：２）</t>
    <rPh sb="5" eb="7">
      <t>イドウ</t>
    </rPh>
    <rPh sb="7" eb="9">
      <t>シエン</t>
    </rPh>
    <phoneticPr fontId="3"/>
  </si>
  <si>
    <t>【身なし】移動支援１５.５（支援１：２）</t>
    <rPh sb="5" eb="7">
      <t>イドウ</t>
    </rPh>
    <rPh sb="7" eb="9">
      <t>シエン</t>
    </rPh>
    <phoneticPr fontId="3"/>
  </si>
  <si>
    <t>【身なし】移動支援１６.０（支援１：２）</t>
    <rPh sb="5" eb="7">
      <t>イドウ</t>
    </rPh>
    <rPh sb="7" eb="9">
      <t>シエン</t>
    </rPh>
    <phoneticPr fontId="3"/>
  </si>
  <si>
    <t>【身なし】移動支援０.５（支援１：３）</t>
    <rPh sb="13" eb="15">
      <t>シエン</t>
    </rPh>
    <phoneticPr fontId="3"/>
  </si>
  <si>
    <t>【身なし】移動支援１.０（支援１：３）</t>
    <rPh sb="5" eb="7">
      <t>イドウ</t>
    </rPh>
    <rPh sb="7" eb="9">
      <t>シエン</t>
    </rPh>
    <phoneticPr fontId="3"/>
  </si>
  <si>
    <t>【身なし】移動支援１.５（支援１：３）</t>
    <rPh sb="5" eb="7">
      <t>イドウ</t>
    </rPh>
    <rPh sb="7" eb="9">
      <t>シエン</t>
    </rPh>
    <phoneticPr fontId="3"/>
  </si>
  <si>
    <t>【身なし】移動支援２.０（支援１：３）</t>
    <rPh sb="5" eb="7">
      <t>イドウ</t>
    </rPh>
    <rPh sb="7" eb="9">
      <t>シエン</t>
    </rPh>
    <phoneticPr fontId="3"/>
  </si>
  <si>
    <t>【身なし】移動支援２.５（支援１：３）</t>
    <rPh sb="5" eb="7">
      <t>イドウ</t>
    </rPh>
    <rPh sb="7" eb="9">
      <t>シエン</t>
    </rPh>
    <phoneticPr fontId="3"/>
  </si>
  <si>
    <t>【身なし】移動支援３.０（支援１：３）</t>
    <rPh sb="5" eb="7">
      <t>イドウ</t>
    </rPh>
    <rPh sb="7" eb="9">
      <t>シエン</t>
    </rPh>
    <phoneticPr fontId="3"/>
  </si>
  <si>
    <t>【身なし】移動支援３.５（支援１：３）</t>
    <rPh sb="5" eb="7">
      <t>イドウ</t>
    </rPh>
    <rPh sb="7" eb="9">
      <t>シエン</t>
    </rPh>
    <phoneticPr fontId="3"/>
  </si>
  <si>
    <t>【身なし】移動支援４.０（支援１：３）</t>
    <rPh sb="5" eb="7">
      <t>イドウ</t>
    </rPh>
    <rPh sb="7" eb="9">
      <t>シエン</t>
    </rPh>
    <phoneticPr fontId="3"/>
  </si>
  <si>
    <t>【身なし】移動支援４.５（支援１：３）</t>
    <rPh sb="5" eb="7">
      <t>イドウ</t>
    </rPh>
    <rPh sb="7" eb="9">
      <t>シエン</t>
    </rPh>
    <phoneticPr fontId="3"/>
  </si>
  <si>
    <t>【身なし】移動支援５.０（支援１：３）</t>
    <rPh sb="5" eb="7">
      <t>イドウ</t>
    </rPh>
    <rPh sb="7" eb="9">
      <t>シエン</t>
    </rPh>
    <phoneticPr fontId="3"/>
  </si>
  <si>
    <t>【身なし】移動支援５.５（支援１：３）</t>
    <rPh sb="5" eb="7">
      <t>イドウ</t>
    </rPh>
    <rPh sb="7" eb="9">
      <t>シエン</t>
    </rPh>
    <phoneticPr fontId="3"/>
  </si>
  <si>
    <t>【身なし】移動支援６.０（支援１：３）</t>
    <rPh sb="5" eb="7">
      <t>イドウ</t>
    </rPh>
    <rPh sb="7" eb="9">
      <t>シエン</t>
    </rPh>
    <phoneticPr fontId="3"/>
  </si>
  <si>
    <t>【身なし】移動支援６.５（支援１：３）</t>
    <rPh sb="5" eb="7">
      <t>イドウ</t>
    </rPh>
    <rPh sb="7" eb="9">
      <t>シエン</t>
    </rPh>
    <phoneticPr fontId="3"/>
  </si>
  <si>
    <t>【身なし】移動支援７.０（支援１：３）</t>
    <rPh sb="5" eb="7">
      <t>イドウ</t>
    </rPh>
    <rPh sb="7" eb="9">
      <t>シエン</t>
    </rPh>
    <phoneticPr fontId="3"/>
  </si>
  <si>
    <t>【身なし】移動支援７.５（支援１：３）</t>
    <rPh sb="5" eb="7">
      <t>イドウ</t>
    </rPh>
    <rPh sb="7" eb="9">
      <t>シエン</t>
    </rPh>
    <phoneticPr fontId="3"/>
  </si>
  <si>
    <t>【身なし】移動支援８.０（支援１：３）</t>
    <rPh sb="5" eb="7">
      <t>イドウ</t>
    </rPh>
    <rPh sb="7" eb="9">
      <t>シエン</t>
    </rPh>
    <phoneticPr fontId="3"/>
  </si>
  <si>
    <t>【身なし】移動支援８.５（支援１：３）</t>
    <rPh sb="5" eb="7">
      <t>イドウ</t>
    </rPh>
    <rPh sb="7" eb="9">
      <t>シエン</t>
    </rPh>
    <phoneticPr fontId="3"/>
  </si>
  <si>
    <t>【身なし】移動支援９.０（支援１：３）</t>
    <rPh sb="5" eb="7">
      <t>イドウ</t>
    </rPh>
    <rPh sb="7" eb="9">
      <t>シエン</t>
    </rPh>
    <phoneticPr fontId="3"/>
  </si>
  <si>
    <t>【身なし】移動支援９.５（支援１：３）</t>
    <rPh sb="5" eb="7">
      <t>イドウ</t>
    </rPh>
    <rPh sb="7" eb="9">
      <t>シエン</t>
    </rPh>
    <phoneticPr fontId="3"/>
  </si>
  <si>
    <t>【身なし】移動支援１０.０（支援１：３）</t>
    <rPh sb="5" eb="7">
      <t>イドウ</t>
    </rPh>
    <rPh sb="7" eb="9">
      <t>シエン</t>
    </rPh>
    <phoneticPr fontId="3"/>
  </si>
  <si>
    <t>【身なし】移動支援１０.５（支援１：３）</t>
    <rPh sb="5" eb="7">
      <t>イドウ</t>
    </rPh>
    <rPh sb="7" eb="9">
      <t>シエン</t>
    </rPh>
    <phoneticPr fontId="3"/>
  </si>
  <si>
    <t>【身なし】移動支援１１.０（支援１：３）</t>
    <rPh sb="5" eb="7">
      <t>イドウ</t>
    </rPh>
    <rPh sb="7" eb="9">
      <t>シエン</t>
    </rPh>
    <phoneticPr fontId="3"/>
  </si>
  <si>
    <t>【身なし】移動支援１１.５（支援１：３）</t>
    <rPh sb="5" eb="7">
      <t>イドウ</t>
    </rPh>
    <rPh sb="7" eb="9">
      <t>シエン</t>
    </rPh>
    <phoneticPr fontId="3"/>
  </si>
  <si>
    <t>【身なし】移動支援１２.０（支援１：３）</t>
    <rPh sb="5" eb="7">
      <t>イドウ</t>
    </rPh>
    <rPh sb="7" eb="9">
      <t>シエン</t>
    </rPh>
    <phoneticPr fontId="3"/>
  </si>
  <si>
    <t>【身なし】移動支援１２.５（支援１：３）</t>
    <rPh sb="5" eb="7">
      <t>イドウ</t>
    </rPh>
    <rPh sb="7" eb="9">
      <t>シエン</t>
    </rPh>
    <phoneticPr fontId="3"/>
  </si>
  <si>
    <t>【身なし】移動支援１３.０（支援１：３）</t>
    <rPh sb="5" eb="7">
      <t>イドウ</t>
    </rPh>
    <rPh sb="7" eb="9">
      <t>シエン</t>
    </rPh>
    <phoneticPr fontId="3"/>
  </si>
  <si>
    <t>【身なし】移動支援１３.５（支援１：３）</t>
    <rPh sb="5" eb="7">
      <t>イドウ</t>
    </rPh>
    <rPh sb="7" eb="9">
      <t>シエン</t>
    </rPh>
    <phoneticPr fontId="3"/>
  </si>
  <si>
    <t>【身なし】移動支援１４.０（支援１：３）</t>
    <rPh sb="5" eb="7">
      <t>イドウ</t>
    </rPh>
    <rPh sb="7" eb="9">
      <t>シエン</t>
    </rPh>
    <phoneticPr fontId="3"/>
  </si>
  <si>
    <t>【身なし】移動支援１４.５（支援１：３）</t>
    <rPh sb="5" eb="7">
      <t>イドウ</t>
    </rPh>
    <rPh sb="7" eb="9">
      <t>シエン</t>
    </rPh>
    <phoneticPr fontId="3"/>
  </si>
  <si>
    <t>【身なし】移動支援１５.０（支援１：３）</t>
    <rPh sb="5" eb="7">
      <t>イドウ</t>
    </rPh>
    <rPh sb="7" eb="9">
      <t>シエン</t>
    </rPh>
    <phoneticPr fontId="3"/>
  </si>
  <si>
    <t>【身なし】移動支援１５.５（支援１：３）</t>
    <rPh sb="5" eb="7">
      <t>イドウ</t>
    </rPh>
    <rPh sb="7" eb="9">
      <t>シエン</t>
    </rPh>
    <phoneticPr fontId="3"/>
  </si>
  <si>
    <t>【身なし】移動支援１６.０（支援１：３）</t>
    <rPh sb="5" eb="7">
      <t>イドウ</t>
    </rPh>
    <rPh sb="7" eb="9">
      <t>シエン</t>
    </rPh>
    <phoneticPr fontId="3"/>
  </si>
  <si>
    <t>【身あり】早朝・夜間加算０.５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</si>
  <si>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【身あり】早朝・夜間加算１.０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</si>
  <si>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【身あり】早朝・夜間加算１.５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</si>
  <si>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【身あり】早朝・夜間加算２.０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</si>
  <si>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【身あり】早朝・夜間加算２.５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</si>
  <si>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【身あり】早朝・夜間加算３.０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</si>
  <si>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【身あり】早朝・夜間加算３.５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</si>
  <si>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【身あり】早朝・夜間加算４.０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</si>
  <si>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【身あり】早朝・夜間加算４.５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</si>
  <si>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【身あり】早朝・夜間加算５.０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</si>
  <si>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【身あり】早朝・夜間加算５.５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</si>
  <si>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【身あり】早朝・夜間加算６.０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</si>
  <si>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【身なし】早朝・夜間加算０.５（支援１：１）</t>
    <rPh sb="1" eb="2">
      <t>ミ</t>
    </rPh>
    <rPh sb="5" eb="7">
      <t>ソウチョウ</t>
    </rPh>
    <rPh sb="8" eb="10">
      <t>ヤカン</t>
    </rPh>
    <rPh sb="10" eb="12">
      <t>カサン</t>
    </rPh>
    <rPh sb="16" eb="18">
      <t>シエン</t>
    </rPh>
    <phoneticPr fontId="3"/>
  </si>
  <si>
    <t>【身なし】早朝・夜間加算１.０（支援１：１）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</si>
  <si>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【身なし】早朝・夜間加算１.５（支援１：１）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</si>
  <si>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</si>
  <si>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</si>
  <si>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</si>
  <si>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</si>
  <si>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</si>
  <si>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</si>
  <si>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</si>
  <si>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</si>
  <si>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【身なし】早朝・夜間加算６.０（支援１：１）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</si>
  <si>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【身なし】早朝・夜間加算０.５（支援１：２）</t>
    <rPh sb="1" eb="2">
      <t>ミ</t>
    </rPh>
    <rPh sb="5" eb="7">
      <t>ソウチョウ</t>
    </rPh>
    <rPh sb="8" eb="10">
      <t>ヤカン</t>
    </rPh>
    <rPh sb="10" eb="12">
      <t>カサン</t>
    </rPh>
    <rPh sb="16" eb="18">
      <t>シエン</t>
    </rPh>
    <phoneticPr fontId="3"/>
  </si>
  <si>
    <t>【身なし】早朝・夜間加算１.０（支援１：２）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</si>
  <si>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【身なし】早朝・夜間加算１.５（支援１：２）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</si>
  <si>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</si>
  <si>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</si>
  <si>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</si>
  <si>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</si>
  <si>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</si>
  <si>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</si>
  <si>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</si>
  <si>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</si>
  <si>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【身なし】早朝・夜間加算６.０（支援１：２）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</si>
  <si>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【身なし】早朝・夜間加算０.５（支援１：３）</t>
    <rPh sb="1" eb="2">
      <t>ミ</t>
    </rPh>
    <rPh sb="5" eb="7">
      <t>ソウチョウ</t>
    </rPh>
    <rPh sb="8" eb="10">
      <t>ヤカン</t>
    </rPh>
    <rPh sb="10" eb="12">
      <t>カサン</t>
    </rPh>
    <rPh sb="16" eb="18">
      <t>シエン</t>
    </rPh>
    <phoneticPr fontId="3"/>
  </si>
  <si>
    <t>【身なし】早朝・夜間加算１.０（支援１：３）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</si>
  <si>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【身なし】早朝・夜間加算１.５（支援１：３）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</si>
  <si>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</si>
  <si>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</si>
  <si>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</si>
  <si>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</si>
  <si>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</si>
  <si>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</si>
  <si>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</si>
  <si>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</si>
  <si>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【身なし】早朝・夜間加算６.０（支援１：３）</t>
    <rPh sb="5" eb="7">
      <t>ソウチョウ</t>
    </rPh>
    <rPh sb="8" eb="10">
      <t>ヤカン</t>
    </rPh>
    <rPh sb="10" eb="12">
      <t>カサン</t>
    </rPh>
    <phoneticPr fontId="3"/>
  </si>
  <si>
    <t>移動支援事業　請求書</t>
    <rPh sb="0" eb="2">
      <t>イドウ</t>
    </rPh>
    <rPh sb="2" eb="4">
      <t>シエン</t>
    </rPh>
    <rPh sb="4" eb="6">
      <t>ジギョウ</t>
    </rPh>
    <rPh sb="7" eb="10">
      <t>セイキュウショ</t>
    </rPh>
    <phoneticPr fontId="3"/>
  </si>
  <si>
    <t>移動支援事業　実績記録表</t>
    <rPh sb="0" eb="2">
      <t>イドウ</t>
    </rPh>
    <rPh sb="2" eb="4">
      <t>シエン</t>
    </rPh>
    <rPh sb="4" eb="6">
      <t>ジギョウ</t>
    </rPh>
    <rPh sb="7" eb="12">
      <t>ジッセキキロクヒョウ</t>
    </rPh>
    <phoneticPr fontId="3"/>
  </si>
  <si>
    <t>身体介護</t>
    <rPh sb="0" eb="4">
      <t>シンタイカイゴ</t>
    </rPh>
    <phoneticPr fontId="3"/>
  </si>
  <si>
    <t>有</t>
    <rPh sb="0" eb="1">
      <t>アリ</t>
    </rPh>
    <phoneticPr fontId="3"/>
  </si>
  <si>
    <t>早朝</t>
    <rPh sb="0" eb="2">
      <t>ソウチョウ</t>
    </rPh>
    <phoneticPr fontId="3"/>
  </si>
  <si>
    <t>夜間</t>
    <rPh sb="0" eb="2">
      <t>ヤカン</t>
    </rPh>
    <phoneticPr fontId="3"/>
  </si>
  <si>
    <t>無1：2</t>
    <rPh sb="0" eb="1">
      <t>ナシ</t>
    </rPh>
    <phoneticPr fontId="3"/>
  </si>
  <si>
    <t>無1：3</t>
    <rPh sb="0" eb="1">
      <t>ナシ</t>
    </rPh>
    <phoneticPr fontId="3"/>
  </si>
  <si>
    <t>基本報酬(有)</t>
    <rPh sb="0" eb="4">
      <t>キホンホウシュウ</t>
    </rPh>
    <rPh sb="5" eb="6">
      <t>アリ</t>
    </rPh>
    <phoneticPr fontId="3"/>
  </si>
  <si>
    <t>基本報酬(無)</t>
    <rPh sb="0" eb="4">
      <t>キホンホウシュウ</t>
    </rPh>
    <rPh sb="5" eb="6">
      <t>ナシ</t>
    </rPh>
    <phoneticPr fontId="3"/>
  </si>
  <si>
    <t>減算</t>
    <rPh sb="0" eb="2">
      <t>ゲンサン</t>
    </rPh>
    <phoneticPr fontId="3"/>
  </si>
  <si>
    <t>加算</t>
    <rPh sb="0" eb="2">
      <t>カサン</t>
    </rPh>
    <phoneticPr fontId="3"/>
  </si>
  <si>
    <t>早朝(有)</t>
    <rPh sb="0" eb="2">
      <t>ソウチョウ</t>
    </rPh>
    <rPh sb="3" eb="4">
      <t>アリ</t>
    </rPh>
    <phoneticPr fontId="3"/>
  </si>
  <si>
    <t>移動支援・単価表（Ｒ７．７施行版より抜粋）</t>
    <rPh sb="0" eb="4">
      <t>イドウシエン</t>
    </rPh>
    <rPh sb="5" eb="7">
      <t>タンカ</t>
    </rPh>
    <rPh sb="7" eb="8">
      <t>ヒョウ</t>
    </rPh>
    <rPh sb="13" eb="15">
      <t>セコウ</t>
    </rPh>
    <rPh sb="15" eb="16">
      <t>バン</t>
    </rPh>
    <rPh sb="18" eb="20">
      <t>バッスイ</t>
    </rPh>
    <phoneticPr fontId="3"/>
  </si>
  <si>
    <t>早朝算定時間</t>
    <rPh sb="0" eb="2">
      <t>ソウチョウ</t>
    </rPh>
    <rPh sb="2" eb="6">
      <t>サンテイジカン</t>
    </rPh>
    <phoneticPr fontId="3"/>
  </si>
  <si>
    <t>夜間(有)</t>
    <rPh sb="0" eb="2">
      <t>ヤカン</t>
    </rPh>
    <rPh sb="3" eb="4">
      <t>アリ</t>
    </rPh>
    <phoneticPr fontId="3"/>
  </si>
  <si>
    <t>早朝(無)</t>
    <rPh sb="0" eb="2">
      <t>ソウチョウ</t>
    </rPh>
    <rPh sb="3" eb="4">
      <t>ナシ</t>
    </rPh>
    <phoneticPr fontId="3"/>
  </si>
  <si>
    <t>夜間算定時間</t>
    <rPh sb="0" eb="2">
      <t>ヤカン</t>
    </rPh>
    <rPh sb="2" eb="6">
      <t>サンテイジカン</t>
    </rPh>
    <phoneticPr fontId="3"/>
  </si>
  <si>
    <t>夜間(無)</t>
    <rPh sb="0" eb="2">
      <t>ヤカン</t>
    </rPh>
    <rPh sb="3" eb="4">
      <t>ナシ</t>
    </rPh>
    <phoneticPr fontId="3"/>
  </si>
  <si>
    <t>早朝加算時間</t>
    <rPh sb="0" eb="2">
      <t>ソウチョウ</t>
    </rPh>
    <rPh sb="2" eb="6">
      <t>カサンジカン</t>
    </rPh>
    <phoneticPr fontId="3"/>
  </si>
  <si>
    <t>夜間加算時間</t>
    <rPh sb="0" eb="2">
      <t>ヤカン</t>
    </rPh>
    <rPh sb="2" eb="6">
      <t>カサンジカン</t>
    </rPh>
    <phoneticPr fontId="3"/>
  </si>
  <si>
    <t>生活保護</t>
    <rPh sb="0" eb="4">
      <t>セイカツホゴ</t>
    </rPh>
    <phoneticPr fontId="3"/>
  </si>
  <si>
    <t>無</t>
    <rPh sb="0" eb="1">
      <t>ナシ</t>
    </rPh>
    <phoneticPr fontId="3"/>
  </si>
  <si>
    <t>身体無
1:2</t>
    <rPh sb="0" eb="2">
      <t>シンタイ</t>
    </rPh>
    <rPh sb="2" eb="3">
      <t>ナシ</t>
    </rPh>
    <phoneticPr fontId="3"/>
  </si>
  <si>
    <t>身体無
1:3</t>
    <rPh sb="0" eb="2">
      <t>シンタイ</t>
    </rPh>
    <rPh sb="2" eb="3">
      <t>ナシ</t>
    </rPh>
    <phoneticPr fontId="3"/>
  </si>
  <si>
    <t>早朝・夜間加算</t>
    <rPh sb="0" eb="2">
      <t>ソウチョウ</t>
    </rPh>
    <rPh sb="3" eb="5">
      <t>ヤカン</t>
    </rPh>
    <rPh sb="5" eb="7">
      <t>カサン</t>
    </rPh>
    <phoneticPr fontId="3"/>
  </si>
  <si>
    <t>サービス提供年月</t>
    <rPh sb="4" eb="6">
      <t>テイキョウ</t>
    </rPh>
    <rPh sb="6" eb="8">
      <t>ネンゲツ</t>
    </rPh>
    <phoneticPr fontId="3"/>
  </si>
  <si>
    <t>西東京市役所　障害福祉課</t>
    <rPh sb="0" eb="4">
      <t>ニシトウキョウシ</t>
    </rPh>
    <rPh sb="4" eb="6">
      <t>ヤクショ</t>
    </rPh>
    <rPh sb="7" eb="12">
      <t>ショウガイフクシカ</t>
    </rPh>
    <phoneticPr fontId="3"/>
  </si>
  <si>
    <t>利用者
確認印
(サインも可)</t>
    <phoneticPr fontId="3"/>
  </si>
  <si>
    <t>事業者及び
その事業所の名称</t>
    <rPh sb="0" eb="3">
      <t>ジギョウシャ</t>
    </rPh>
    <rPh sb="3" eb="4">
      <t>オヨ</t>
    </rPh>
    <rPh sb="8" eb="11">
      <t>ジギョウショ</t>
    </rPh>
    <rPh sb="12" eb="14">
      <t>メイショウ</t>
    </rPh>
    <phoneticPr fontId="3"/>
  </si>
  <si>
    <t>西東京市南町5-6-13</t>
    <rPh sb="0" eb="4">
      <t>ニシトウキョウシ</t>
    </rPh>
    <rPh sb="4" eb="6">
      <t>ミナミチョウ</t>
    </rPh>
    <phoneticPr fontId="3"/>
  </si>
  <si>
    <t>西東京市長　○○</t>
    <rPh sb="0" eb="5">
      <t>ニシトウキョウシチョウ</t>
    </rPh>
    <phoneticPr fontId="3"/>
  </si>
  <si>
    <t>042-464-1311</t>
    <phoneticPr fontId="3"/>
  </si>
  <si>
    <t>自動車</t>
    <rPh sb="0" eb="3">
      <t>ジドウシャ</t>
    </rPh>
    <phoneticPr fontId="3"/>
  </si>
  <si>
    <t>人数</t>
    <rPh sb="0" eb="2">
      <t>ニンズウ</t>
    </rPh>
    <phoneticPr fontId="3"/>
  </si>
  <si>
    <t>利用
時間</t>
    <rPh sb="0" eb="2">
      <t>リヨウ</t>
    </rPh>
    <rPh sb="3" eb="5">
      <t>ジカン</t>
    </rPh>
    <phoneticPr fontId="3"/>
  </si>
  <si>
    <t>自動車
単価</t>
    <rPh sb="0" eb="3">
      <t>ジドウシャ</t>
    </rPh>
    <rPh sb="4" eb="6">
      <t>タンカ</t>
    </rPh>
    <phoneticPr fontId="3"/>
  </si>
  <si>
    <t>自動車
報酬</t>
    <rPh sb="0" eb="3">
      <t>ジドウシャ</t>
    </rPh>
    <rPh sb="4" eb="6">
      <t>ホウシュウ</t>
    </rPh>
    <phoneticPr fontId="3"/>
  </si>
  <si>
    <t>自動車
利用時間</t>
    <rPh sb="0" eb="3">
      <t>ジドウシャ</t>
    </rPh>
    <rPh sb="4" eb="8">
      <t>リヨウジカン</t>
    </rPh>
    <phoneticPr fontId="3"/>
  </si>
  <si>
    <t>自動車
利用カウント</t>
    <rPh sb="0" eb="3">
      <t>ジドウシャ</t>
    </rPh>
    <rPh sb="4" eb="6">
      <t>リヨウ</t>
    </rPh>
    <phoneticPr fontId="3"/>
  </si>
  <si>
    <t>カウント</t>
  </si>
  <si>
    <t>枚目</t>
    <rPh sb="0" eb="2">
      <t>マイメ</t>
    </rPh>
    <phoneticPr fontId="3"/>
  </si>
  <si>
    <t>利用時間（小計）</t>
    <rPh sb="0" eb="2">
      <t>リヨウ</t>
    </rPh>
    <rPh sb="2" eb="4">
      <t>ジカン</t>
    </rPh>
    <rPh sb="5" eb="7">
      <t>ショウケイ</t>
    </rPh>
    <phoneticPr fontId="3"/>
  </si>
  <si>
    <t>算定額小計</t>
    <rPh sb="0" eb="3">
      <t>サンテイガク</t>
    </rPh>
    <rPh sb="3" eb="5">
      <t>ショウケイ</t>
    </rPh>
    <phoneticPr fontId="3"/>
  </si>
  <si>
    <t>自動車利用加算２人（１０分）</t>
    <rPh sb="0" eb="3">
      <t>ジドウシャ</t>
    </rPh>
    <rPh sb="3" eb="7">
      <t>リヨウカサン</t>
    </rPh>
    <rPh sb="8" eb="9">
      <t>ニン</t>
    </rPh>
    <phoneticPr fontId="3"/>
  </si>
  <si>
    <t>自動車利用加算１人（１０分）</t>
    <rPh sb="0" eb="3">
      <t>ジドウシャ</t>
    </rPh>
    <rPh sb="3" eb="7">
      <t>リヨウカサン</t>
    </rPh>
    <rPh sb="8" eb="9">
      <t>ニン</t>
    </rPh>
    <rPh sb="12" eb="13">
      <t>フン</t>
    </rPh>
    <phoneticPr fontId="3"/>
  </si>
  <si>
    <t>自動車利用加算３人（１０分）</t>
    <rPh sb="0" eb="3">
      <t>ジドウシャ</t>
    </rPh>
    <rPh sb="3" eb="7">
      <t>リヨウカサン</t>
    </rPh>
    <rPh sb="8" eb="9">
      <t>ニン</t>
    </rPh>
    <phoneticPr fontId="3"/>
  </si>
  <si>
    <t>自動車利用加算４人（１０分）</t>
    <rPh sb="0" eb="3">
      <t>ジドウシャ</t>
    </rPh>
    <rPh sb="3" eb="7">
      <t>リヨウカサン</t>
    </rPh>
    <rPh sb="8" eb="9">
      <t>ニン</t>
    </rPh>
    <phoneticPr fontId="3"/>
  </si>
  <si>
    <t>自動車利用加算５人（１０分）</t>
    <rPh sb="0" eb="3">
      <t>ジドウシャ</t>
    </rPh>
    <rPh sb="3" eb="7">
      <t>リヨウカサン</t>
    </rPh>
    <rPh sb="8" eb="9">
      <t>ニン</t>
    </rPh>
    <phoneticPr fontId="3"/>
  </si>
  <si>
    <t>自動車利用加算６人（１０分）</t>
    <rPh sb="0" eb="3">
      <t>ジドウシャ</t>
    </rPh>
    <rPh sb="3" eb="7">
      <t>リヨウカサン</t>
    </rPh>
    <rPh sb="8" eb="9">
      <t>ニン</t>
    </rPh>
    <phoneticPr fontId="3"/>
  </si>
  <si>
    <t>早朝夜間加算算出用</t>
    <rPh sb="0" eb="2">
      <t>ソウチョウ</t>
    </rPh>
    <rPh sb="2" eb="4">
      <t>ヤカン</t>
    </rPh>
    <rPh sb="4" eb="6">
      <t>カサン</t>
    </rPh>
    <rPh sb="6" eb="8">
      <t>サンシュツ</t>
    </rPh>
    <rPh sb="8" eb="9">
      <t>ヨウ</t>
    </rPh>
    <phoneticPr fontId="3"/>
  </si>
  <si>
    <t>早朝夜間加算算出用</t>
    <phoneticPr fontId="3"/>
  </si>
  <si>
    <t>摘要</t>
    <phoneticPr fontId="3"/>
  </si>
  <si>
    <t>利用時間（分）</t>
    <rPh sb="0" eb="4">
      <t>リヨウジカン</t>
    </rPh>
    <rPh sb="5" eb="6">
      <t>フン</t>
    </rPh>
    <phoneticPr fontId="3"/>
  </si>
  <si>
    <t>利用時間（分）</t>
    <phoneticPr fontId="3"/>
  </si>
  <si>
    <t>自動車利用
チェック</t>
    <rPh sb="0" eb="3">
      <t>ジドウシャ</t>
    </rPh>
    <rPh sb="3" eb="5">
      <t>リヨウ</t>
    </rPh>
    <phoneticPr fontId="3"/>
  </si>
  <si>
    <t>算定時間
（支援 １：１）
身体あり(11)
身体なし(22)</t>
    <rPh sb="0" eb="4">
      <t>サンテイジカン</t>
    </rPh>
    <rPh sb="14" eb="16">
      <t>シンタイ</t>
    </rPh>
    <rPh sb="23" eb="25">
      <t>シンタイ</t>
    </rPh>
    <phoneticPr fontId="3"/>
  </si>
  <si>
    <t>算定時間
（支援 １：２）
身体なし(77)</t>
    <rPh sb="0" eb="4">
      <t>サンテイジカン</t>
    </rPh>
    <rPh sb="6" eb="8">
      <t>シエン</t>
    </rPh>
    <rPh sb="14" eb="16">
      <t>シンタイ</t>
    </rPh>
    <phoneticPr fontId="3"/>
  </si>
  <si>
    <t>算定時間
（支援 １：３）
身体なし(88)</t>
    <rPh sb="0" eb="4">
      <t>サンテイジカン</t>
    </rPh>
    <rPh sb="6" eb="8">
      <t>シエン</t>
    </rPh>
    <rPh sb="14" eb="16">
      <t>シンタイ</t>
    </rPh>
    <phoneticPr fontId="3"/>
  </si>
  <si>
    <t>0.5 h
(11)</t>
  </si>
  <si>
    <t>0.5 h
(11)</t>
    <phoneticPr fontId="3"/>
  </si>
  <si>
    <t>1 h
(12)</t>
  </si>
  <si>
    <t>1 h
(12)</t>
    <phoneticPr fontId="3"/>
  </si>
  <si>
    <t>1.5 h
(13)</t>
  </si>
  <si>
    <t>1.5 h
(13)</t>
    <phoneticPr fontId="3"/>
  </si>
  <si>
    <t>2 h
(14)</t>
  </si>
  <si>
    <t>2 h
(14)</t>
    <phoneticPr fontId="3"/>
  </si>
  <si>
    <t>2.5 h
(15)</t>
  </si>
  <si>
    <t>2.5 h
(15)</t>
    <phoneticPr fontId="3"/>
  </si>
  <si>
    <t>3 h
(16)</t>
  </si>
  <si>
    <t>3 h
(16)</t>
    <phoneticPr fontId="3"/>
  </si>
  <si>
    <t>3.5 h
(17)</t>
  </si>
  <si>
    <t>3.5 h
(17)</t>
    <phoneticPr fontId="3"/>
  </si>
  <si>
    <t>4 h
(18)</t>
  </si>
  <si>
    <t>4 h
(18)</t>
    <phoneticPr fontId="3"/>
  </si>
  <si>
    <t>4.5 h
(19)</t>
  </si>
  <si>
    <t>4.5 h
(19)</t>
    <phoneticPr fontId="3"/>
  </si>
  <si>
    <t>5 h
(20)</t>
  </si>
  <si>
    <t>5 h
(20)</t>
    <phoneticPr fontId="3"/>
  </si>
  <si>
    <t>5.5 h
(21)</t>
  </si>
  <si>
    <t>5.5 h
(21)</t>
    <phoneticPr fontId="3"/>
  </si>
  <si>
    <t>6 h
(22)</t>
  </si>
  <si>
    <t>6 h
(22)</t>
    <phoneticPr fontId="3"/>
  </si>
  <si>
    <t>6.5 h
(23)</t>
  </si>
  <si>
    <t>6.5 h
(23)</t>
    <phoneticPr fontId="3"/>
  </si>
  <si>
    <t>7 h
(24)</t>
  </si>
  <si>
    <t>7 h
(24)</t>
    <phoneticPr fontId="3"/>
  </si>
  <si>
    <t>7.5 h
(25)</t>
  </si>
  <si>
    <t>7.5 h
(25)</t>
    <phoneticPr fontId="3"/>
  </si>
  <si>
    <t>8 h
(26)</t>
  </si>
  <si>
    <t>8 h
(26)</t>
    <phoneticPr fontId="3"/>
  </si>
  <si>
    <t>8.5 h
(27)</t>
  </si>
  <si>
    <t>8.5 h
(27)</t>
    <phoneticPr fontId="3"/>
  </si>
  <si>
    <t>9 h
(28)</t>
  </si>
  <si>
    <t>9 h
(28)</t>
    <phoneticPr fontId="3"/>
  </si>
  <si>
    <t>9.5 h
(29)</t>
  </si>
  <si>
    <t>9.5 h
(29)</t>
    <phoneticPr fontId="3"/>
  </si>
  <si>
    <t>10 h
(30)</t>
  </si>
  <si>
    <t>10 h
(30)</t>
    <phoneticPr fontId="3"/>
  </si>
  <si>
    <t>10.5 h
(31)</t>
  </si>
  <si>
    <t>10.5 h
(31)</t>
    <phoneticPr fontId="3"/>
  </si>
  <si>
    <t>11 h
(32)</t>
  </si>
  <si>
    <t>11 h
(32)</t>
    <phoneticPr fontId="3"/>
  </si>
  <si>
    <t>11.5 h
(33)</t>
  </si>
  <si>
    <t>11.5 h
(33)</t>
    <phoneticPr fontId="3"/>
  </si>
  <si>
    <t>12 h
(34)</t>
  </si>
  <si>
    <t>12 h
(34)</t>
    <phoneticPr fontId="3"/>
  </si>
  <si>
    <t>12.5 h
(35)</t>
  </si>
  <si>
    <t>12.5 h
(35)</t>
    <phoneticPr fontId="3"/>
  </si>
  <si>
    <t>13 h
(36)</t>
  </si>
  <si>
    <t>13 h
(36)</t>
    <phoneticPr fontId="3"/>
  </si>
  <si>
    <t>13.5 h
(37)</t>
  </si>
  <si>
    <t>13.5 h
(37)</t>
    <phoneticPr fontId="3"/>
  </si>
  <si>
    <t>14 h
(38)</t>
  </si>
  <si>
    <t>14 h
(38)</t>
    <phoneticPr fontId="3"/>
  </si>
  <si>
    <t>14.5 h
(39)</t>
  </si>
  <si>
    <t>14.5 h
(39)</t>
    <phoneticPr fontId="3"/>
  </si>
  <si>
    <t>15 h
(40)</t>
  </si>
  <si>
    <t>15 h
(40)</t>
    <phoneticPr fontId="3"/>
  </si>
  <si>
    <t>15.5 h
(41)</t>
  </si>
  <si>
    <t>15.5 h
(41)</t>
    <phoneticPr fontId="3"/>
  </si>
  <si>
    <t>16 h
(42)</t>
  </si>
  <si>
    <t>16 h
(42)</t>
    <phoneticPr fontId="3"/>
  </si>
  <si>
    <t>支援　1：2(55)</t>
    <rPh sb="0" eb="2">
      <t>シエン</t>
    </rPh>
    <phoneticPr fontId="3"/>
  </si>
  <si>
    <t>支援　1：3(66)</t>
    <rPh sb="0" eb="2">
      <t>シエン</t>
    </rPh>
    <phoneticPr fontId="3"/>
  </si>
  <si>
    <t>支援　1：1
あり(33)なし(44)</t>
    <rPh sb="0" eb="2">
      <t>シエン</t>
    </rPh>
    <phoneticPr fontId="3"/>
  </si>
  <si>
    <t>利用者負担額</t>
    <phoneticPr fontId="3"/>
  </si>
  <si>
    <t>Ver1.4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</si>
</sst>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000"/>
    <numFmt numFmtId="177" formatCode="0_ ;[Red]\-0\ "/>
    <numFmt numFmtId="178" formatCode="#,##0_);[Red]\(#,##0\)"/>
    <numFmt numFmtId="179" formatCode="h:mm;@"/>
    <numFmt numFmtId="180" formatCode="#,###&quot;円&quot;"/>
    <numFmt numFmtId="181" formatCode="#&quot;回&quot;"/>
    <numFmt numFmtId="182" formatCode="[h]:mm"/>
    <numFmt numFmtId="183" formatCode="yyyy/m/d;@"/>
    <numFmt numFmtId="184" formatCode="0_);[Red]\(0\)"/>
  </numFmts>
  <fonts count="1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1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4">
    <xf numFmtId="0" fontId="0" fillId="0" borderId="0" xfId="0"/>
    <xf numFmtId="0" fontId="8" fillId="0" borderId="0" xfId="0" applyFont="1" applyProtection="1"/>
    <xf numFmtId="0" fontId="8" fillId="5" borderId="0" xfId="0" applyFont="1" applyFill="1" applyProtection="1"/>
    <xf numFmtId="0" fontId="8" fillId="5" borderId="7" xfId="0" applyFont="1" applyFill="1" applyBorder="1" applyAlignment="1" applyProtection="1">
      <alignment vertical="center"/>
    </xf>
    <xf numFmtId="0" fontId="8" fillId="5" borderId="0" xfId="0" applyFont="1" applyFill="1" applyBorder="1" applyProtection="1"/>
    <xf numFmtId="0" fontId="9" fillId="5" borderId="9" xfId="0" applyFont="1" applyFill="1" applyBorder="1" applyAlignment="1" applyProtection="1">
      <alignment vertical="center"/>
    </xf>
    <xf numFmtId="0" fontId="8" fillId="5" borderId="8" xfId="0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0" fontId="8" fillId="5" borderId="9" xfId="0" applyFont="1" applyFill="1" applyBorder="1" applyProtection="1"/>
    <xf numFmtId="0" fontId="8" fillId="5" borderId="9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vertical="center"/>
    </xf>
    <xf numFmtId="0" fontId="8" fillId="5" borderId="7" xfId="0" applyFont="1" applyFill="1" applyBorder="1" applyProtection="1"/>
    <xf numFmtId="0" fontId="8" fillId="5" borderId="3" xfId="0" applyFont="1" applyFill="1" applyBorder="1" applyProtection="1"/>
    <xf numFmtId="0" fontId="8" fillId="5" borderId="8" xfId="0" applyFont="1" applyFill="1" applyBorder="1" applyProtection="1"/>
    <xf numFmtId="0" fontId="8" fillId="5" borderId="0" xfId="0" applyFont="1" applyFill="1" applyBorder="1" applyAlignment="1" applyProtection="1">
      <alignment horizontal="center"/>
    </xf>
    <xf numFmtId="0" fontId="11" fillId="5" borderId="0" xfId="0" applyNumberFormat="1" applyFont="1" applyFill="1" applyBorder="1" applyAlignment="1" applyProtection="1">
      <alignment horizontal="center" vertical="center" shrinkToFit="1"/>
    </xf>
    <xf numFmtId="0" fontId="8" fillId="5" borderId="16" xfId="0" applyFont="1" applyFill="1" applyBorder="1" applyProtection="1"/>
    <xf numFmtId="0" fontId="8" fillId="5" borderId="18" xfId="0" applyFont="1" applyFill="1" applyBorder="1" applyProtection="1"/>
    <xf numFmtId="0" fontId="8" fillId="5" borderId="17" xfId="0" applyFont="1" applyFill="1" applyBorder="1" applyProtection="1"/>
    <xf numFmtId="0" fontId="11" fillId="2" borderId="0" xfId="2" applyFont="1" applyFill="1" applyProtection="1">
      <alignment vertical="center"/>
    </xf>
    <xf numFmtId="0" fontId="11" fillId="2" borderId="2" xfId="2" applyFont="1" applyFill="1" applyBorder="1" applyProtection="1">
      <alignment vertical="center"/>
    </xf>
    <xf numFmtId="0" fontId="11" fillId="2" borderId="7" xfId="2" applyFont="1" applyFill="1" applyBorder="1" applyProtection="1">
      <alignment vertical="center"/>
    </xf>
    <xf numFmtId="0" fontId="11" fillId="2" borderId="3" xfId="2" applyFont="1" applyFill="1" applyBorder="1" applyProtection="1">
      <alignment vertical="center"/>
    </xf>
    <xf numFmtId="0" fontId="11" fillId="2" borderId="8" xfId="2" applyFont="1" applyFill="1" applyBorder="1" applyProtection="1">
      <alignment vertical="center"/>
    </xf>
    <xf numFmtId="0" fontId="11" fillId="2" borderId="9" xfId="2" applyFont="1" applyFill="1" applyBorder="1" applyProtection="1">
      <alignment vertical="center"/>
    </xf>
    <xf numFmtId="0" fontId="9" fillId="2" borderId="0" xfId="2" applyFont="1" applyFill="1" applyBorder="1" applyAlignment="1" applyProtection="1">
      <alignment vertical="center" wrapText="1"/>
    </xf>
    <xf numFmtId="0" fontId="11" fillId="2" borderId="0" xfId="2" applyFont="1" applyFill="1" applyBorder="1" applyProtection="1">
      <alignment vertical="center"/>
    </xf>
    <xf numFmtId="0" fontId="10" fillId="2" borderId="0" xfId="2" applyFont="1" applyFill="1" applyBorder="1" applyProtection="1">
      <alignment vertical="center"/>
    </xf>
    <xf numFmtId="0" fontId="11" fillId="0" borderId="13" xfId="2" applyFont="1" applyFill="1" applyBorder="1" applyAlignment="1" applyProtection="1">
      <alignment horizontal="left" vertical="top"/>
    </xf>
    <xf numFmtId="0" fontId="11" fillId="0" borderId="14" xfId="2" applyFont="1" applyFill="1" applyBorder="1" applyAlignment="1" applyProtection="1">
      <alignment horizontal="left" vertical="top"/>
    </xf>
    <xf numFmtId="0" fontId="11" fillId="2" borderId="0" xfId="2" applyFont="1" applyFill="1" applyBorder="1" applyAlignment="1" applyProtection="1">
      <alignment vertical="center" wrapText="1"/>
    </xf>
    <xf numFmtId="0" fontId="8" fillId="2" borderId="0" xfId="2" applyFont="1" applyFill="1" applyBorder="1" applyAlignment="1" applyProtection="1">
      <alignment vertical="center" textRotation="255"/>
    </xf>
    <xf numFmtId="0" fontId="7" fillId="2" borderId="0" xfId="2" applyFont="1" applyFill="1" applyBorder="1" applyProtection="1">
      <alignment vertical="center"/>
    </xf>
    <xf numFmtId="0" fontId="8" fillId="2" borderId="0" xfId="2" applyFont="1" applyFill="1" applyBorder="1" applyAlignment="1" applyProtection="1">
      <alignment vertical="center" textRotation="255" wrapText="1" shrinkToFit="1"/>
    </xf>
    <xf numFmtId="49" fontId="11" fillId="2" borderId="0" xfId="2" applyNumberFormat="1" applyFont="1" applyFill="1" applyBorder="1" applyAlignment="1" applyProtection="1">
      <alignment horizontal="center" vertical="center"/>
    </xf>
    <xf numFmtId="0" fontId="11" fillId="2" borderId="16" xfId="2" applyFont="1" applyFill="1" applyBorder="1" applyProtection="1">
      <alignment vertical="center"/>
    </xf>
    <xf numFmtId="0" fontId="11" fillId="2" borderId="18" xfId="2" applyFont="1" applyFill="1" applyBorder="1" applyProtection="1">
      <alignment vertical="center"/>
    </xf>
    <xf numFmtId="0" fontId="8" fillId="2" borderId="18" xfId="2" applyFont="1" applyFill="1" applyBorder="1" applyAlignment="1" applyProtection="1">
      <alignment vertical="center" textRotation="255" wrapText="1" shrinkToFit="1"/>
    </xf>
    <xf numFmtId="0" fontId="8" fillId="2" borderId="18" xfId="2" applyFont="1" applyFill="1" applyBorder="1" applyAlignment="1" applyProtection="1">
      <alignment vertical="center" textRotation="255"/>
    </xf>
    <xf numFmtId="0" fontId="7" fillId="2" borderId="18" xfId="2" applyFont="1" applyFill="1" applyBorder="1" applyProtection="1">
      <alignment vertical="center"/>
    </xf>
    <xf numFmtId="0" fontId="11" fillId="2" borderId="17" xfId="2" applyFont="1" applyFill="1" applyBorder="1" applyProtection="1">
      <alignment vertical="center"/>
    </xf>
    <xf numFmtId="0" fontId="8" fillId="2" borderId="0" xfId="2" applyFont="1" applyFill="1" applyProtection="1">
      <alignment vertical="center"/>
    </xf>
    <xf numFmtId="0" fontId="7" fillId="2" borderId="0" xfId="2" applyFont="1" applyFill="1" applyProtection="1">
      <alignment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0" borderId="0" xfId="0" applyFont="1" applyFill="1" applyProtection="1"/>
    <xf numFmtId="0" fontId="11" fillId="5" borderId="0" xfId="0" applyFont="1" applyFill="1" applyBorder="1" applyAlignment="1" applyProtection="1">
      <alignment vertical="center"/>
    </xf>
    <xf numFmtId="0" fontId="5" fillId="4" borderId="13" xfId="0" quotePrefix="1" applyFont="1" applyFill="1" applyBorder="1" applyAlignment="1">
      <alignment horizontal="center" vertical="center"/>
    </xf>
    <xf numFmtId="0" fontId="5" fillId="4" borderId="10" xfId="0" quotePrefix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</xf>
    <xf numFmtId="177" fontId="5" fillId="0" borderId="48" xfId="0" applyNumberFormat="1" applyFont="1" applyFill="1" applyBorder="1" applyAlignment="1">
      <alignment horizontal="left" vertical="center" shrinkToFit="1"/>
    </xf>
    <xf numFmtId="177" fontId="6" fillId="0" borderId="6" xfId="0" applyNumberFormat="1" applyFont="1" applyFill="1" applyBorder="1" applyAlignment="1">
      <alignment horizontal="left" vertical="center" wrapText="1" shrinkToFit="1"/>
    </xf>
    <xf numFmtId="177" fontId="5" fillId="0" borderId="23" xfId="0" applyNumberFormat="1" applyFont="1" applyFill="1" applyBorder="1" applyAlignment="1">
      <alignment horizontal="left" vertical="center" shrinkToFit="1"/>
    </xf>
    <xf numFmtId="0" fontId="0" fillId="0" borderId="0" xfId="0" applyFill="1"/>
    <xf numFmtId="178" fontId="11" fillId="3" borderId="11" xfId="0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81" fontId="10" fillId="5" borderId="0" xfId="0" applyNumberFormat="1" applyFont="1" applyFill="1" applyBorder="1" applyAlignment="1" applyProtection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179" fontId="9" fillId="5" borderId="0" xfId="0" applyNumberFormat="1" applyFont="1" applyFill="1" applyBorder="1" applyAlignment="1" applyProtection="1">
      <alignment horizontal="center" vertical="center" shrinkToFit="1"/>
    </xf>
    <xf numFmtId="0" fontId="9" fillId="5" borderId="0" xfId="0" applyFont="1" applyFill="1" applyBorder="1" applyAlignment="1" applyProtection="1">
      <alignment horizontal="center" vertical="center" shrinkToFit="1"/>
    </xf>
    <xf numFmtId="180" fontId="9" fillId="5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83" fontId="8" fillId="0" borderId="0" xfId="0" applyNumberFormat="1" applyFont="1" applyFill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Protection="1"/>
    <xf numFmtId="179" fontId="8" fillId="5" borderId="0" xfId="0" applyNumberFormat="1" applyFont="1" applyFill="1" applyAlignment="1" applyProtection="1">
      <alignment horizontal="center" vertical="center"/>
    </xf>
    <xf numFmtId="0" fontId="10" fillId="5" borderId="0" xfId="0" applyFont="1" applyFill="1" applyAlignment="1" applyProtection="1">
      <alignment vertical="center"/>
    </xf>
    <xf numFmtId="0" fontId="10" fillId="5" borderId="0" xfId="0" applyFont="1" applyFill="1" applyProtection="1"/>
    <xf numFmtId="178" fontId="13" fillId="3" borderId="41" xfId="0" applyNumberFormat="1" applyFont="1" applyFill="1" applyBorder="1" applyAlignment="1">
      <alignment horizontal="center" vertical="center" wrapText="1"/>
    </xf>
    <xf numFmtId="178" fontId="11" fillId="3" borderId="22" xfId="0" applyNumberFormat="1" applyFont="1" applyFill="1" applyBorder="1" applyAlignment="1">
      <alignment vertical="center"/>
    </xf>
    <xf numFmtId="1" fontId="8" fillId="0" borderId="0" xfId="0" applyNumberFormat="1" applyFont="1" applyFill="1" applyAlignment="1" applyProtection="1">
      <alignment horizontal="center" vertical="center"/>
    </xf>
    <xf numFmtId="0" fontId="13" fillId="6" borderId="87" xfId="0" applyFont="1" applyFill="1" applyBorder="1" applyAlignment="1" applyProtection="1">
      <alignment horizontal="center" vertical="center"/>
    </xf>
    <xf numFmtId="0" fontId="13" fillId="6" borderId="88" xfId="0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0" fontId="9" fillId="5" borderId="18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 shrinkToFit="1"/>
    </xf>
    <xf numFmtId="0" fontId="11" fillId="5" borderId="9" xfId="0" applyFont="1" applyFill="1" applyBorder="1" applyAlignment="1" applyProtection="1">
      <alignment horizontal="center" vertical="center" shrinkToFit="1"/>
    </xf>
    <xf numFmtId="0" fontId="12" fillId="0" borderId="44" xfId="0" applyNumberFormat="1" applyFont="1" applyFill="1" applyBorder="1" applyAlignment="1" applyProtection="1">
      <alignment horizontal="center" vertical="center" shrinkToFit="1"/>
    </xf>
    <xf numFmtId="0" fontId="7" fillId="5" borderId="9" xfId="0" applyFont="1" applyFill="1" applyBorder="1" applyAlignment="1" applyProtection="1">
      <alignment horizontal="center" vertical="center" wrapText="1"/>
    </xf>
    <xf numFmtId="0" fontId="12" fillId="0" borderId="45" xfId="0" applyNumberFormat="1" applyFont="1" applyFill="1" applyBorder="1" applyAlignment="1" applyProtection="1">
      <alignment horizontal="center" vertical="center" shrinkToFit="1"/>
    </xf>
    <xf numFmtId="0" fontId="12" fillId="0" borderId="4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/>
    <xf numFmtId="49" fontId="8" fillId="0" borderId="0" xfId="0" applyNumberFormat="1" applyFont="1" applyFill="1" applyProtection="1"/>
    <xf numFmtId="184" fontId="8" fillId="0" borderId="0" xfId="0" applyNumberFormat="1" applyFont="1" applyFill="1" applyAlignment="1" applyProtection="1">
      <alignment horizontal="center" vertical="center"/>
    </xf>
    <xf numFmtId="184" fontId="8" fillId="0" borderId="0" xfId="0" applyNumberFormat="1" applyFont="1" applyProtection="1"/>
    <xf numFmtId="0" fontId="11" fillId="2" borderId="29" xfId="2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0" fontId="11" fillId="2" borderId="34" xfId="2" applyFont="1" applyFill="1" applyBorder="1" applyAlignment="1" applyProtection="1">
      <alignment horizontal="center" vertical="center"/>
    </xf>
    <xf numFmtId="0" fontId="11" fillId="2" borderId="17" xfId="2" applyFont="1" applyFill="1" applyBorder="1" applyAlignment="1" applyProtection="1">
      <alignment horizontal="center" vertical="center"/>
    </xf>
    <xf numFmtId="0" fontId="11" fillId="2" borderId="2" xfId="2" applyFont="1" applyFill="1" applyBorder="1" applyAlignment="1" applyProtection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</xf>
    <xf numFmtId="0" fontId="11" fillId="2" borderId="16" xfId="2" applyFont="1" applyFill="1" applyBorder="1" applyAlignment="1" applyProtection="1">
      <alignment horizontal="center" vertical="center"/>
    </xf>
    <xf numFmtId="0" fontId="11" fillId="2" borderId="18" xfId="2" applyFont="1" applyFill="1" applyBorder="1" applyAlignment="1" applyProtection="1">
      <alignment horizontal="center" vertical="center"/>
    </xf>
    <xf numFmtId="0" fontId="12" fillId="3" borderId="2" xfId="2" applyFont="1" applyFill="1" applyBorder="1" applyAlignment="1" applyProtection="1">
      <alignment horizontal="center" vertical="center"/>
      <protection locked="0"/>
    </xf>
    <xf numFmtId="0" fontId="12" fillId="3" borderId="7" xfId="2" applyFont="1" applyFill="1" applyBorder="1" applyAlignment="1" applyProtection="1">
      <alignment horizontal="center" vertical="center"/>
      <protection locked="0"/>
    </xf>
    <xf numFmtId="0" fontId="12" fillId="3" borderId="3" xfId="2" applyFont="1" applyFill="1" applyBorder="1" applyAlignment="1" applyProtection="1">
      <alignment horizontal="center" vertical="center"/>
      <protection locked="0"/>
    </xf>
    <xf numFmtId="0" fontId="12" fillId="3" borderId="16" xfId="2" applyFont="1" applyFill="1" applyBorder="1" applyAlignment="1" applyProtection="1">
      <alignment horizontal="center" vertical="center"/>
      <protection locked="0"/>
    </xf>
    <xf numFmtId="0" fontId="12" fillId="3" borderId="18" xfId="2" applyFont="1" applyFill="1" applyBorder="1" applyAlignment="1" applyProtection="1">
      <alignment horizontal="center" vertical="center"/>
      <protection locked="0"/>
    </xf>
    <xf numFmtId="0" fontId="12" fillId="3" borderId="17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</xf>
    <xf numFmtId="0" fontId="11" fillId="2" borderId="22" xfId="2" applyFont="1" applyFill="1" applyBorder="1" applyAlignment="1" applyProtection="1">
      <alignment horizontal="center" vertical="center"/>
    </xf>
    <xf numFmtId="0" fontId="12" fillId="3" borderId="28" xfId="2" applyFont="1" applyFill="1" applyBorder="1" applyAlignment="1" applyProtection="1">
      <alignment horizontal="center" vertical="center"/>
      <protection locked="0"/>
    </xf>
    <xf numFmtId="0" fontId="12" fillId="3" borderId="33" xfId="2" applyFont="1" applyFill="1" applyBorder="1" applyAlignment="1" applyProtection="1">
      <alignment horizontal="center" vertical="center"/>
      <protection locked="0"/>
    </xf>
    <xf numFmtId="0" fontId="13" fillId="2" borderId="18" xfId="2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 wrapText="1"/>
    </xf>
    <xf numFmtId="0" fontId="11" fillId="3" borderId="2" xfId="2" applyFont="1" applyFill="1" applyBorder="1" applyAlignment="1" applyProtection="1">
      <alignment horizontal="center" vertical="center"/>
      <protection locked="0"/>
    </xf>
    <xf numFmtId="0" fontId="11" fillId="3" borderId="7" xfId="2" applyFont="1" applyFill="1" applyBorder="1" applyAlignment="1" applyProtection="1">
      <alignment horizontal="center" vertical="center"/>
      <protection locked="0"/>
    </xf>
    <xf numFmtId="0" fontId="11" fillId="3" borderId="3" xfId="2" applyFont="1" applyFill="1" applyBorder="1" applyAlignment="1" applyProtection="1">
      <alignment horizontal="center" vertical="center"/>
      <protection locked="0"/>
    </xf>
    <xf numFmtId="0" fontId="11" fillId="3" borderId="46" xfId="2" applyFont="1" applyFill="1" applyBorder="1" applyAlignment="1" applyProtection="1">
      <alignment horizontal="center" vertical="center"/>
      <protection locked="0"/>
    </xf>
    <xf numFmtId="0" fontId="11" fillId="3" borderId="1" xfId="2" applyFont="1" applyFill="1" applyBorder="1" applyAlignment="1" applyProtection="1">
      <alignment horizontal="center" vertical="center"/>
      <protection locked="0"/>
    </xf>
    <xf numFmtId="0" fontId="11" fillId="3" borderId="47" xfId="2" applyFont="1" applyFill="1" applyBorder="1" applyAlignment="1" applyProtection="1">
      <alignment horizontal="center" vertical="center"/>
      <protection locked="0"/>
    </xf>
    <xf numFmtId="0" fontId="11" fillId="5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0" fontId="11" fillId="2" borderId="28" xfId="2" applyFont="1" applyFill="1" applyBorder="1" applyAlignment="1" applyProtection="1">
      <alignment horizontal="center" vertical="center"/>
    </xf>
    <xf numFmtId="0" fontId="11" fillId="2" borderId="33" xfId="2" applyFont="1" applyFill="1" applyBorder="1" applyAlignment="1" applyProtection="1">
      <alignment horizontal="center" vertical="center"/>
    </xf>
    <xf numFmtId="180" fontId="9" fillId="3" borderId="29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7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3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34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18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17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43" xfId="2" applyFont="1" applyFill="1" applyBorder="1" applyAlignment="1" applyProtection="1">
      <alignment horizontal="left" vertical="center" wrapText="1"/>
    </xf>
    <xf numFmtId="0" fontId="11" fillId="2" borderId="43" xfId="2" applyFont="1" applyFill="1" applyBorder="1" applyAlignment="1" applyProtection="1">
      <alignment horizontal="center" vertical="center" shrinkToFit="1"/>
    </xf>
    <xf numFmtId="0" fontId="12" fillId="3" borderId="29" xfId="2" applyFont="1" applyFill="1" applyBorder="1" applyAlignment="1" applyProtection="1">
      <alignment horizontal="center" vertical="center"/>
      <protection locked="0"/>
    </xf>
    <xf numFmtId="0" fontId="12" fillId="3" borderId="34" xfId="2" applyFont="1" applyFill="1" applyBorder="1" applyAlignment="1" applyProtection="1">
      <alignment horizontal="center" vertical="center"/>
      <protection locked="0"/>
    </xf>
    <xf numFmtId="0" fontId="11" fillId="2" borderId="43" xfId="2" applyFont="1" applyFill="1" applyBorder="1" applyAlignment="1" applyProtection="1">
      <alignment horizontal="center" vertical="center" wrapText="1"/>
    </xf>
    <xf numFmtId="0" fontId="11" fillId="3" borderId="35" xfId="2" applyFont="1" applyFill="1" applyBorder="1" applyAlignment="1" applyProtection="1">
      <alignment horizontal="center" vertical="center" shrinkToFit="1"/>
      <protection locked="0"/>
    </xf>
    <xf numFmtId="0" fontId="11" fillId="3" borderId="22" xfId="2" applyFont="1" applyFill="1" applyBorder="1" applyAlignment="1" applyProtection="1">
      <alignment horizontal="center" vertical="center" shrinkToFit="1"/>
      <protection locked="0"/>
    </xf>
    <xf numFmtId="0" fontId="11" fillId="3" borderId="23" xfId="2" applyFont="1" applyFill="1" applyBorder="1" applyAlignment="1" applyProtection="1">
      <alignment horizontal="center" vertical="center" shrinkToFit="1"/>
      <protection locked="0"/>
    </xf>
    <xf numFmtId="49" fontId="11" fillId="3" borderId="14" xfId="2" applyNumberFormat="1" applyFont="1" applyFill="1" applyBorder="1" applyAlignment="1" applyProtection="1">
      <alignment horizontal="center" vertical="top"/>
      <protection locked="0"/>
    </xf>
    <xf numFmtId="49" fontId="11" fillId="3" borderId="15" xfId="2" applyNumberFormat="1" applyFont="1" applyFill="1" applyBorder="1" applyAlignment="1" applyProtection="1">
      <alignment horizontal="center" vertical="top"/>
      <protection locked="0"/>
    </xf>
    <xf numFmtId="0" fontId="11" fillId="3" borderId="14" xfId="2" applyFont="1" applyFill="1" applyBorder="1" applyAlignment="1" applyProtection="1">
      <alignment horizontal="center" vertical="top"/>
      <protection locked="0"/>
    </xf>
    <xf numFmtId="0" fontId="11" fillId="3" borderId="37" xfId="2" applyFont="1" applyFill="1" applyBorder="1" applyAlignment="1" applyProtection="1">
      <alignment horizontal="center" vertical="center" wrapText="1"/>
      <protection locked="0"/>
    </xf>
    <xf numFmtId="0" fontId="11" fillId="3" borderId="11" xfId="2" applyFont="1" applyFill="1" applyBorder="1" applyAlignment="1" applyProtection="1">
      <alignment horizontal="center" vertical="center" wrapText="1"/>
      <protection locked="0"/>
    </xf>
    <xf numFmtId="0" fontId="11" fillId="3" borderId="12" xfId="2" applyFont="1" applyFill="1" applyBorder="1" applyAlignment="1" applyProtection="1">
      <alignment horizontal="center" vertical="center" wrapText="1"/>
      <protection locked="0"/>
    </xf>
    <xf numFmtId="0" fontId="11" fillId="2" borderId="37" xfId="2" applyFont="1" applyFill="1" applyBorder="1" applyAlignment="1" applyProtection="1">
      <alignment horizontal="center" vertical="center" shrinkToFit="1"/>
    </xf>
    <xf numFmtId="0" fontId="11" fillId="2" borderId="12" xfId="2" applyFont="1" applyFill="1" applyBorder="1" applyAlignment="1" applyProtection="1">
      <alignment horizontal="center" vertical="center" shrinkToFit="1"/>
    </xf>
    <xf numFmtId="0" fontId="11" fillId="3" borderId="10" xfId="2" applyFont="1" applyFill="1" applyBorder="1" applyAlignment="1" applyProtection="1">
      <alignment horizontal="center" vertical="center" shrinkToFit="1"/>
      <protection locked="0"/>
    </xf>
    <xf numFmtId="0" fontId="11" fillId="3" borderId="11" xfId="2" applyFont="1" applyFill="1" applyBorder="1" applyAlignment="1" applyProtection="1">
      <alignment horizontal="center" vertical="center" shrinkToFit="1"/>
      <protection locked="0"/>
    </xf>
    <xf numFmtId="0" fontId="11" fillId="3" borderId="39" xfId="2" applyFont="1" applyFill="1" applyBorder="1" applyAlignment="1" applyProtection="1">
      <alignment horizontal="center" vertical="center" shrinkToFit="1"/>
      <protection locked="0"/>
    </xf>
    <xf numFmtId="180" fontId="9" fillId="5" borderId="7" xfId="0" applyNumberFormat="1" applyFont="1" applyFill="1" applyBorder="1" applyAlignment="1" applyProtection="1">
      <alignment horizontal="right" vertical="center" indent="1"/>
    </xf>
    <xf numFmtId="180" fontId="9" fillId="5" borderId="3" xfId="0" applyNumberFormat="1" applyFont="1" applyFill="1" applyBorder="1" applyAlignment="1" applyProtection="1">
      <alignment horizontal="right" vertical="center" indent="1"/>
    </xf>
    <xf numFmtId="180" fontId="9" fillId="5" borderId="18" xfId="0" applyNumberFormat="1" applyFont="1" applyFill="1" applyBorder="1" applyAlignment="1" applyProtection="1">
      <alignment horizontal="right" vertical="center" indent="1"/>
    </xf>
    <xf numFmtId="180" fontId="9" fillId="5" borderId="17" xfId="0" applyNumberFormat="1" applyFont="1" applyFill="1" applyBorder="1" applyAlignment="1" applyProtection="1">
      <alignment horizontal="right" vertical="center" indent="1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0" fontId="9" fillId="5" borderId="16" xfId="0" applyFont="1" applyFill="1" applyBorder="1" applyAlignment="1" applyProtection="1">
      <alignment horizontal="center" vertical="center"/>
    </xf>
    <xf numFmtId="0" fontId="9" fillId="5" borderId="18" xfId="0" applyFont="1" applyFill="1" applyBorder="1" applyAlignment="1" applyProtection="1">
      <alignment horizontal="center" vertical="center"/>
    </xf>
    <xf numFmtId="49" fontId="12" fillId="3" borderId="5" xfId="0" applyNumberFormat="1" applyFont="1" applyFill="1" applyBorder="1" applyAlignment="1" applyProtection="1">
      <alignment horizontal="center" vertical="center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1" fillId="0" borderId="66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5" borderId="24" xfId="0" applyNumberFormat="1" applyFont="1" applyFill="1" applyBorder="1" applyAlignment="1" applyProtection="1">
      <alignment horizontal="center" vertical="center" wrapText="1"/>
    </xf>
    <xf numFmtId="0" fontId="11" fillId="5" borderId="26" xfId="0" applyNumberFormat="1" applyFont="1" applyFill="1" applyBorder="1" applyAlignment="1" applyProtection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 wrapText="1"/>
      <protection locked="0"/>
    </xf>
    <xf numFmtId="0" fontId="11" fillId="3" borderId="3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/>
    </xf>
    <xf numFmtId="0" fontId="11" fillId="5" borderId="56" xfId="0" applyNumberFormat="1" applyFont="1" applyFill="1" applyBorder="1" applyAlignment="1" applyProtection="1">
      <alignment horizontal="center" vertical="center" wrapText="1"/>
    </xf>
    <xf numFmtId="0" fontId="11" fillId="5" borderId="59" xfId="0" applyNumberFormat="1" applyFont="1" applyFill="1" applyBorder="1" applyAlignment="1" applyProtection="1">
      <alignment horizontal="center" vertical="center" wrapText="1"/>
    </xf>
    <xf numFmtId="0" fontId="11" fillId="3" borderId="50" xfId="0" applyFont="1" applyFill="1" applyBorder="1" applyAlignment="1" applyProtection="1">
      <alignment horizontal="center" vertical="center" wrapText="1"/>
      <protection locked="0"/>
    </xf>
    <xf numFmtId="0" fontId="11" fillId="3" borderId="51" xfId="0" applyFont="1" applyFill="1" applyBorder="1" applyAlignment="1" applyProtection="1">
      <alignment horizontal="center" vertical="center" wrapText="1"/>
      <protection locked="0"/>
    </xf>
    <xf numFmtId="0" fontId="11" fillId="3" borderId="60" xfId="0" applyFont="1" applyFill="1" applyBorder="1" applyAlignment="1" applyProtection="1">
      <alignment horizontal="center" vertical="center" wrapText="1"/>
      <protection locked="0"/>
    </xf>
    <xf numFmtId="0" fontId="11" fillId="3" borderId="59" xfId="0" applyFont="1" applyFill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horizontal="center" vertical="center" shrinkToFit="1"/>
    </xf>
    <xf numFmtId="0" fontId="11" fillId="5" borderId="3" xfId="0" applyFont="1" applyFill="1" applyBorder="1" applyAlignment="1" applyProtection="1">
      <alignment horizontal="center" vertical="center" shrinkToFit="1"/>
    </xf>
    <xf numFmtId="0" fontId="11" fillId="5" borderId="0" xfId="0" applyFont="1" applyFill="1" applyBorder="1" applyAlignment="1" applyProtection="1">
      <alignment horizontal="center" vertical="center" shrinkToFit="1"/>
    </xf>
    <xf numFmtId="0" fontId="11" fillId="5" borderId="9" xfId="0" applyFont="1" applyFill="1" applyBorder="1" applyAlignment="1" applyProtection="1">
      <alignment horizontal="center" vertical="center" shrinkToFit="1"/>
    </xf>
    <xf numFmtId="0" fontId="11" fillId="5" borderId="18" xfId="0" applyFont="1" applyFill="1" applyBorder="1" applyAlignment="1" applyProtection="1">
      <alignment horizontal="center" vertical="center" shrinkToFit="1"/>
    </xf>
    <xf numFmtId="0" fontId="11" fillId="5" borderId="17" xfId="0" applyFont="1" applyFill="1" applyBorder="1" applyAlignment="1" applyProtection="1">
      <alignment horizontal="center" vertical="center" shrinkToFit="1"/>
    </xf>
    <xf numFmtId="0" fontId="11" fillId="5" borderId="2" xfId="0" applyFont="1" applyFill="1" applyBorder="1" applyAlignment="1" applyProtection="1">
      <alignment horizontal="center" vertical="center" wrapText="1" shrinkToFit="1"/>
    </xf>
    <xf numFmtId="0" fontId="11" fillId="5" borderId="8" xfId="0" applyFont="1" applyFill="1" applyBorder="1" applyAlignment="1" applyProtection="1">
      <alignment horizontal="center" vertical="center" shrinkToFit="1"/>
    </xf>
    <xf numFmtId="0" fontId="11" fillId="5" borderId="16" xfId="0" applyFont="1" applyFill="1" applyBorder="1" applyAlignment="1" applyProtection="1">
      <alignment horizontal="center" vertical="center" shrinkToFit="1"/>
    </xf>
    <xf numFmtId="0" fontId="11" fillId="3" borderId="49" xfId="0" applyFont="1" applyFill="1" applyBorder="1" applyAlignment="1" applyProtection="1">
      <alignment horizontal="center" vertical="center" wrapText="1"/>
      <protection locked="0"/>
    </xf>
    <xf numFmtId="0" fontId="11" fillId="5" borderId="86" xfId="0" applyFont="1" applyFill="1" applyBorder="1" applyAlignment="1" applyProtection="1">
      <alignment horizontal="center" vertical="center" wrapText="1"/>
    </xf>
    <xf numFmtId="0" fontId="11" fillId="5" borderId="89" xfId="0" applyFont="1" applyFill="1" applyBorder="1" applyAlignment="1" applyProtection="1">
      <alignment horizontal="center" vertical="center" wrapText="1"/>
    </xf>
    <xf numFmtId="0" fontId="11" fillId="5" borderId="90" xfId="0" applyFont="1" applyFill="1" applyBorder="1" applyAlignment="1" applyProtection="1">
      <alignment horizontal="center" vertical="center" wrapText="1"/>
    </xf>
    <xf numFmtId="0" fontId="11" fillId="0" borderId="85" xfId="0" applyFont="1" applyBorder="1" applyAlignment="1" applyProtection="1">
      <alignment horizontal="center" vertical="center" textRotation="255" wrapText="1"/>
    </xf>
    <xf numFmtId="0" fontId="11" fillId="0" borderId="83" xfId="0" applyFont="1" applyBorder="1" applyAlignment="1" applyProtection="1">
      <alignment horizontal="center" vertical="center" textRotation="255" wrapText="1"/>
    </xf>
    <xf numFmtId="0" fontId="11" fillId="0" borderId="84" xfId="0" applyFont="1" applyBorder="1" applyAlignment="1" applyProtection="1">
      <alignment horizontal="center" vertical="center" textRotation="255" wrapText="1"/>
    </xf>
    <xf numFmtId="0" fontId="8" fillId="0" borderId="85" xfId="0" applyFont="1" applyBorder="1" applyAlignment="1" applyProtection="1">
      <alignment horizontal="center" vertical="center" textRotation="255" wrapText="1"/>
    </xf>
    <xf numFmtId="0" fontId="8" fillId="0" borderId="83" xfId="0" applyFont="1" applyBorder="1" applyAlignment="1" applyProtection="1">
      <alignment horizontal="center" vertical="center" textRotation="255" wrapText="1"/>
    </xf>
    <xf numFmtId="0" fontId="8" fillId="0" borderId="84" xfId="0" applyFont="1" applyBorder="1" applyAlignment="1" applyProtection="1">
      <alignment horizontal="center" vertical="center" textRotation="255" wrapText="1"/>
    </xf>
    <xf numFmtId="0" fontId="11" fillId="5" borderId="82" xfId="0" applyFont="1" applyFill="1" applyBorder="1" applyAlignment="1" applyProtection="1">
      <alignment horizontal="center" vertical="center" wrapText="1"/>
    </xf>
    <xf numFmtId="0" fontId="11" fillId="5" borderId="83" xfId="0" applyFont="1" applyFill="1" applyBorder="1" applyAlignment="1" applyProtection="1">
      <alignment horizontal="center" vertical="center" wrapText="1"/>
    </xf>
    <xf numFmtId="0" fontId="11" fillId="5" borderId="84" xfId="0" applyFont="1" applyFill="1" applyBorder="1" applyAlignment="1" applyProtection="1">
      <alignment horizontal="center" vertical="center" wrapText="1"/>
    </xf>
    <xf numFmtId="0" fontId="11" fillId="3" borderId="62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3" borderId="63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 wrapText="1"/>
    </xf>
    <xf numFmtId="0" fontId="8" fillId="6" borderId="32" xfId="0" applyFont="1" applyFill="1" applyBorder="1" applyAlignment="1" applyProtection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center" wrapText="1"/>
    </xf>
    <xf numFmtId="0" fontId="13" fillId="0" borderId="67" xfId="0" applyFont="1" applyFill="1" applyBorder="1" applyAlignment="1" applyProtection="1">
      <alignment horizontal="center" vertical="center"/>
    </xf>
    <xf numFmtId="0" fontId="13" fillId="0" borderId="55" xfId="0" applyFont="1" applyFill="1" applyBorder="1" applyAlignment="1" applyProtection="1">
      <alignment horizontal="center" vertical="center"/>
    </xf>
    <xf numFmtId="0" fontId="13" fillId="0" borderId="78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11" fillId="3" borderId="63" xfId="0" applyNumberFormat="1" applyFont="1" applyFill="1" applyBorder="1" applyAlignment="1" applyProtection="1">
      <alignment horizontal="center" vertical="center"/>
      <protection locked="0"/>
    </xf>
    <xf numFmtId="0" fontId="11" fillId="3" borderId="64" xfId="0" applyNumberFormat="1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11" fillId="5" borderId="22" xfId="0" applyFont="1" applyFill="1" applyBorder="1" applyAlignment="1" applyProtection="1">
      <alignment horizontal="center" vertical="center"/>
    </xf>
    <xf numFmtId="0" fontId="11" fillId="5" borderId="23" xfId="0" applyFont="1" applyFill="1" applyBorder="1" applyAlignment="1" applyProtection="1">
      <alignment horizontal="center" vertical="center"/>
    </xf>
    <xf numFmtId="0" fontId="11" fillId="3" borderId="58" xfId="0" applyFont="1" applyFill="1" applyBorder="1" applyAlignment="1" applyProtection="1">
      <alignment horizontal="center" vertical="center"/>
      <protection locked="0"/>
    </xf>
    <xf numFmtId="0" fontId="11" fillId="3" borderId="59" xfId="0" applyFont="1" applyFill="1" applyBorder="1" applyAlignment="1" applyProtection="1">
      <alignment horizontal="center" vertical="center"/>
      <protection locked="0"/>
    </xf>
    <xf numFmtId="0" fontId="11" fillId="3" borderId="62" xfId="0" applyNumberFormat="1" applyFont="1" applyFill="1" applyBorder="1" applyAlignment="1" applyProtection="1">
      <alignment horizontal="center" vertical="center"/>
      <protection locked="0"/>
    </xf>
    <xf numFmtId="0" fontId="11" fillId="3" borderId="61" xfId="0" applyNumberFormat="1" applyFont="1" applyFill="1" applyBorder="1" applyAlignment="1" applyProtection="1">
      <alignment horizontal="center" vertical="center"/>
      <protection locked="0"/>
    </xf>
    <xf numFmtId="0" fontId="8" fillId="6" borderId="11" xfId="0" applyFont="1" applyFill="1" applyBorder="1" applyAlignment="1" applyProtection="1">
      <alignment horizontal="center" vertical="center" wrapText="1" shrinkToFi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22" xfId="0" applyFont="1" applyFill="1" applyBorder="1" applyAlignment="1" applyProtection="1">
      <alignment horizontal="center" vertical="center" wrapText="1"/>
    </xf>
    <xf numFmtId="0" fontId="11" fillId="3" borderId="58" xfId="0" applyNumberFormat="1" applyFont="1" applyFill="1" applyBorder="1" applyAlignment="1" applyProtection="1">
      <alignment horizontal="center" vertical="center"/>
      <protection locked="0"/>
    </xf>
    <xf numFmtId="0" fontId="11" fillId="3" borderId="57" xfId="0" applyNumberFormat="1" applyFont="1" applyFill="1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 applyProtection="1">
      <alignment horizontal="center" vertical="center" wrapText="1" shrinkToFit="1"/>
    </xf>
    <xf numFmtId="0" fontId="13" fillId="5" borderId="67" xfId="0" applyFont="1" applyFill="1" applyBorder="1" applyAlignment="1" applyProtection="1">
      <alignment horizontal="center" vertical="center"/>
    </xf>
    <xf numFmtId="0" fontId="13" fillId="5" borderId="81" xfId="0" applyFont="1" applyFill="1" applyBorder="1" applyAlignment="1" applyProtection="1">
      <alignment horizontal="center" vertical="center"/>
    </xf>
    <xf numFmtId="0" fontId="13" fillId="5" borderId="22" xfId="0" applyFont="1" applyFill="1" applyBorder="1" applyAlignment="1" applyProtection="1">
      <alignment horizontal="center" vertical="center"/>
    </xf>
    <xf numFmtId="0" fontId="13" fillId="5" borderId="82" xfId="0" applyFont="1" applyFill="1" applyBorder="1" applyAlignment="1" applyProtection="1">
      <alignment horizontal="center" vertical="center"/>
    </xf>
    <xf numFmtId="0" fontId="13" fillId="5" borderId="86" xfId="0" applyFont="1" applyFill="1" applyBorder="1" applyAlignment="1" applyProtection="1">
      <alignment horizontal="center" vertical="center"/>
    </xf>
    <xf numFmtId="0" fontId="13" fillId="5" borderId="54" xfId="0" applyFont="1" applyFill="1" applyBorder="1" applyAlignment="1" applyProtection="1">
      <alignment horizontal="center" vertical="center"/>
    </xf>
    <xf numFmtId="0" fontId="13" fillId="5" borderId="48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 wrapText="1"/>
    </xf>
    <xf numFmtId="0" fontId="8" fillId="6" borderId="39" xfId="0" applyFont="1" applyFill="1" applyBorder="1" applyAlignment="1" applyProtection="1">
      <alignment horizontal="center" vertical="center" wrapText="1" shrinkToFit="1"/>
    </xf>
    <xf numFmtId="0" fontId="8" fillId="6" borderId="37" xfId="0" applyFont="1" applyFill="1" applyBorder="1" applyAlignment="1" applyProtection="1">
      <alignment horizontal="center" vertical="center" wrapText="1" shrinkToFit="1"/>
    </xf>
    <xf numFmtId="0" fontId="8" fillId="6" borderId="79" xfId="0" applyFont="1" applyFill="1" applyBorder="1" applyAlignment="1" applyProtection="1">
      <alignment horizontal="center" vertical="center" wrapText="1"/>
    </xf>
    <xf numFmtId="0" fontId="8" fillId="6" borderId="80" xfId="0" applyFont="1" applyFill="1" applyBorder="1" applyAlignment="1" applyProtection="1">
      <alignment horizontal="center" vertical="center" wrapText="1"/>
    </xf>
    <xf numFmtId="0" fontId="8" fillId="6" borderId="47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/>
    </xf>
    <xf numFmtId="0" fontId="11" fillId="5" borderId="25" xfId="0" applyFont="1" applyFill="1" applyBorder="1" applyAlignment="1" applyProtection="1">
      <alignment horizontal="center" vertical="center"/>
    </xf>
    <xf numFmtId="0" fontId="11" fillId="5" borderId="38" xfId="0" applyFont="1" applyFill="1" applyBorder="1" applyAlignment="1" applyProtection="1">
      <alignment horizontal="center" vertical="center"/>
    </xf>
    <xf numFmtId="0" fontId="11" fillId="5" borderId="10" xfId="0" applyFont="1" applyFill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/>
    </xf>
    <xf numFmtId="0" fontId="11" fillId="5" borderId="5" xfId="0" applyFont="1" applyFill="1" applyBorder="1" applyAlignment="1" applyProtection="1">
      <alignment horizontal="center" vertical="center"/>
    </xf>
    <xf numFmtId="0" fontId="11" fillId="5" borderId="54" xfId="0" applyFont="1" applyFill="1" applyBorder="1" applyAlignment="1" applyProtection="1">
      <alignment horizontal="center" vertical="center" wrapText="1"/>
    </xf>
    <xf numFmtId="0" fontId="12" fillId="3" borderId="54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38" fontId="12" fillId="3" borderId="54" xfId="1" applyFont="1" applyFill="1" applyBorder="1" applyAlignment="1" applyProtection="1">
      <alignment horizontal="center" vertical="center"/>
      <protection locked="0"/>
    </xf>
    <xf numFmtId="38" fontId="12" fillId="3" borderId="22" xfId="1" applyFont="1" applyFill="1" applyBorder="1" applyAlignment="1" applyProtection="1">
      <alignment horizontal="center" vertical="center"/>
      <protection locked="0"/>
    </xf>
    <xf numFmtId="0" fontId="11" fillId="5" borderId="77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8" fillId="6" borderId="72" xfId="0" applyFont="1" applyFill="1" applyBorder="1" applyAlignment="1" applyProtection="1">
      <alignment horizontal="center" vertical="center" wrapText="1"/>
    </xf>
    <xf numFmtId="0" fontId="8" fillId="6" borderId="76" xfId="0" applyFont="1" applyFill="1" applyBorder="1" applyAlignment="1" applyProtection="1">
      <alignment horizontal="center" vertical="center" wrapText="1"/>
    </xf>
    <xf numFmtId="0" fontId="13" fillId="5" borderId="22" xfId="0" applyNumberFormat="1" applyFont="1" applyFill="1" applyBorder="1" applyAlignment="1" applyProtection="1">
      <alignment horizontal="center" vertical="center"/>
    </xf>
    <xf numFmtId="0" fontId="13" fillId="5" borderId="23" xfId="0" applyNumberFormat="1" applyFont="1" applyFill="1" applyBorder="1" applyAlignment="1" applyProtection="1">
      <alignment horizontal="center" vertical="center"/>
    </xf>
    <xf numFmtId="0" fontId="11" fillId="3" borderId="61" xfId="0" applyFont="1" applyFill="1" applyBorder="1" applyAlignment="1" applyProtection="1">
      <alignment horizontal="center" vertical="center"/>
      <protection locked="0"/>
    </xf>
    <xf numFmtId="0" fontId="11" fillId="5" borderId="63" xfId="0" applyFont="1" applyFill="1" applyBorder="1" applyAlignment="1" applyProtection="1">
      <alignment horizontal="center" vertical="center"/>
    </xf>
    <xf numFmtId="0" fontId="11" fillId="5" borderId="30" xfId="0" applyFont="1" applyFill="1" applyBorder="1" applyAlignment="1" applyProtection="1">
      <alignment horizontal="center" vertical="center"/>
    </xf>
    <xf numFmtId="0" fontId="8" fillId="6" borderId="32" xfId="0" applyFont="1" applyFill="1" applyBorder="1" applyAlignment="1" applyProtection="1">
      <alignment horizontal="center" vertical="center"/>
    </xf>
    <xf numFmtId="0" fontId="8" fillId="6" borderId="20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 applyProtection="1">
      <alignment horizontal="center" vertical="center"/>
    </xf>
    <xf numFmtId="0" fontId="13" fillId="5" borderId="68" xfId="0" applyFont="1" applyFill="1" applyBorder="1" applyAlignment="1" applyProtection="1">
      <alignment horizontal="center" vertical="center"/>
    </xf>
    <xf numFmtId="0" fontId="13" fillId="5" borderId="55" xfId="0" applyFont="1" applyFill="1" applyBorder="1" applyAlignment="1" applyProtection="1">
      <alignment horizontal="center" vertical="center"/>
    </xf>
    <xf numFmtId="0" fontId="11" fillId="0" borderId="70" xfId="0" applyFont="1" applyBorder="1" applyAlignment="1" applyProtection="1">
      <alignment horizontal="center" vertical="center" textRotation="255" wrapText="1"/>
    </xf>
    <xf numFmtId="0" fontId="11" fillId="0" borderId="71" xfId="0" applyFont="1" applyBorder="1" applyAlignment="1" applyProtection="1">
      <alignment horizontal="center" vertical="center" textRotation="255" wrapText="1"/>
    </xf>
    <xf numFmtId="0" fontId="11" fillId="0" borderId="66" xfId="0" applyFont="1" applyBorder="1" applyAlignment="1" applyProtection="1">
      <alignment horizontal="center" vertical="center" textRotation="255" wrapText="1"/>
    </xf>
    <xf numFmtId="0" fontId="11" fillId="0" borderId="65" xfId="0" applyFont="1" applyBorder="1" applyAlignment="1" applyProtection="1">
      <alignment horizontal="center" vertical="center" textRotation="255" wrapText="1"/>
    </xf>
    <xf numFmtId="0" fontId="11" fillId="0" borderId="34" xfId="0" applyFont="1" applyBorder="1" applyAlignment="1" applyProtection="1">
      <alignment horizontal="center" vertical="center" textRotation="255" wrapText="1"/>
    </xf>
    <xf numFmtId="0" fontId="11" fillId="0" borderId="33" xfId="0" applyFont="1" applyBorder="1" applyAlignment="1" applyProtection="1">
      <alignment horizontal="center" vertical="center" textRotation="255" wrapText="1"/>
    </xf>
    <xf numFmtId="0" fontId="13" fillId="5" borderId="69" xfId="0" applyFont="1" applyFill="1" applyBorder="1" applyAlignment="1" applyProtection="1">
      <alignment horizontal="center" vertical="center" textRotation="255" shrinkToFit="1"/>
    </xf>
    <xf numFmtId="0" fontId="13" fillId="5" borderId="74" xfId="0" applyFont="1" applyFill="1" applyBorder="1" applyAlignment="1" applyProtection="1">
      <alignment horizontal="center" vertical="center" textRotation="255" shrinkToFit="1"/>
    </xf>
    <xf numFmtId="0" fontId="13" fillId="5" borderId="75" xfId="0" applyFont="1" applyFill="1" applyBorder="1" applyAlignment="1" applyProtection="1">
      <alignment horizontal="center" vertical="center" textRotation="255" shrinkToFit="1"/>
    </xf>
    <xf numFmtId="0" fontId="8" fillId="6" borderId="37" xfId="0" applyFont="1" applyFill="1" applyBorder="1" applyAlignment="1" applyProtection="1">
      <alignment horizontal="center" vertical="center" shrinkToFit="1"/>
    </xf>
    <xf numFmtId="0" fontId="8" fillId="6" borderId="73" xfId="0" applyFont="1" applyFill="1" applyBorder="1" applyAlignment="1" applyProtection="1">
      <alignment horizontal="center" vertical="center" wrapText="1"/>
    </xf>
    <xf numFmtId="0" fontId="8" fillId="5" borderId="70" xfId="0" applyFont="1" applyFill="1" applyBorder="1" applyAlignment="1" applyProtection="1">
      <alignment horizontal="center" vertical="center" wrapText="1"/>
    </xf>
    <xf numFmtId="0" fontId="8" fillId="5" borderId="94" xfId="0" applyFont="1" applyFill="1" applyBorder="1" applyAlignment="1" applyProtection="1">
      <alignment horizontal="center" vertical="center"/>
    </xf>
    <xf numFmtId="0" fontId="8" fillId="5" borderId="71" xfId="0" applyFont="1" applyFill="1" applyBorder="1" applyAlignment="1" applyProtection="1">
      <alignment horizontal="center" vertical="center"/>
    </xf>
    <xf numFmtId="0" fontId="8" fillId="5" borderId="79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80" xfId="0" applyFont="1" applyFill="1" applyBorder="1" applyAlignment="1" applyProtection="1">
      <alignment horizontal="center" vertical="center"/>
    </xf>
    <xf numFmtId="0" fontId="13" fillId="0" borderId="54" xfId="0" applyFont="1" applyFill="1" applyBorder="1" applyAlignment="1" applyProtection="1">
      <alignment horizontal="center" vertical="center"/>
    </xf>
    <xf numFmtId="0" fontId="13" fillId="5" borderId="11" xfId="0" applyNumberFormat="1" applyFont="1" applyFill="1" applyBorder="1" applyAlignment="1" applyProtection="1">
      <alignment horizontal="center" vertical="center"/>
    </xf>
    <xf numFmtId="0" fontId="13" fillId="5" borderId="12" xfId="0" applyNumberFormat="1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shrinkToFit="1"/>
    </xf>
    <xf numFmtId="0" fontId="13" fillId="0" borderId="22" xfId="0" applyNumberFormat="1" applyFont="1" applyFill="1" applyBorder="1" applyAlignment="1" applyProtection="1">
      <alignment horizontal="center" vertical="center"/>
    </xf>
    <xf numFmtId="0" fontId="11" fillId="3" borderId="51" xfId="0" applyNumberFormat="1" applyFont="1" applyFill="1" applyBorder="1" applyAlignment="1" applyProtection="1">
      <alignment horizontal="center" vertical="center"/>
      <protection locked="0"/>
    </xf>
    <xf numFmtId="0" fontId="11" fillId="5" borderId="62" xfId="0" applyFont="1" applyFill="1" applyBorder="1" applyAlignment="1" applyProtection="1">
      <alignment horizontal="center" vertical="center"/>
    </xf>
    <xf numFmtId="0" fontId="11" fillId="5" borderId="61" xfId="0" applyFont="1" applyFill="1" applyBorder="1" applyAlignment="1" applyProtection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39" xfId="0" applyFont="1" applyFill="1" applyBorder="1" applyAlignment="1" applyProtection="1">
      <alignment horizontal="center" vertical="center"/>
    </xf>
    <xf numFmtId="0" fontId="11" fillId="5" borderId="53" xfId="0" applyFont="1" applyFill="1" applyBorder="1" applyAlignment="1" applyProtection="1">
      <alignment horizontal="center" vertical="center"/>
    </xf>
    <xf numFmtId="0" fontId="11" fillId="5" borderId="36" xfId="0" applyFont="1" applyFill="1" applyBorder="1" applyAlignment="1" applyProtection="1">
      <alignment horizontal="center" vertical="center"/>
    </xf>
    <xf numFmtId="0" fontId="11" fillId="5" borderId="21" xfId="0" applyFont="1" applyFill="1" applyBorder="1" applyAlignment="1" applyProtection="1">
      <alignment horizontal="center" vertical="center"/>
    </xf>
    <xf numFmtId="0" fontId="11" fillId="5" borderId="40" xfId="0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center" vertical="center"/>
    </xf>
    <xf numFmtId="0" fontId="11" fillId="5" borderId="32" xfId="0" applyFont="1" applyFill="1" applyBorder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/>
    </xf>
    <xf numFmtId="0" fontId="11" fillId="5" borderId="58" xfId="0" applyFont="1" applyFill="1" applyBorder="1" applyAlignment="1" applyProtection="1">
      <alignment horizontal="center" vertical="center"/>
    </xf>
    <xf numFmtId="0" fontId="11" fillId="5" borderId="57" xfId="0" applyFont="1" applyFill="1" applyBorder="1" applyAlignment="1" applyProtection="1">
      <alignment horizontal="center" vertical="center"/>
    </xf>
    <xf numFmtId="0" fontId="11" fillId="5" borderId="60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 shrinkToFit="1"/>
    </xf>
    <xf numFmtId="0" fontId="11" fillId="5" borderId="5" xfId="0" applyFont="1" applyFill="1" applyBorder="1" applyAlignment="1" applyProtection="1">
      <alignment horizontal="center" vertical="center" shrinkToFit="1"/>
    </xf>
    <xf numFmtId="0" fontId="11" fillId="5" borderId="6" xfId="0" applyFont="1" applyFill="1" applyBorder="1" applyAlignment="1" applyProtection="1">
      <alignment horizontal="center" vertical="center" shrinkToFit="1"/>
    </xf>
    <xf numFmtId="0" fontId="11" fillId="5" borderId="10" xfId="0" applyFont="1" applyFill="1" applyBorder="1" applyAlignment="1" applyProtection="1">
      <alignment horizontal="center" vertical="center" shrinkToFit="1"/>
    </xf>
    <xf numFmtId="0" fontId="11" fillId="5" borderId="11" xfId="0" applyFont="1" applyFill="1" applyBorder="1" applyAlignment="1" applyProtection="1">
      <alignment horizontal="center" vertical="center" shrinkToFit="1"/>
    </xf>
    <xf numFmtId="0" fontId="11" fillId="5" borderId="12" xfId="0" applyFont="1" applyFill="1" applyBorder="1" applyAlignment="1" applyProtection="1">
      <alignment horizontal="center" vertical="center" shrinkToFit="1"/>
    </xf>
    <xf numFmtId="0" fontId="11" fillId="5" borderId="21" xfId="0" applyFont="1" applyFill="1" applyBorder="1" applyAlignment="1" applyProtection="1">
      <alignment horizontal="center" vertical="center" shrinkToFit="1"/>
    </xf>
    <xf numFmtId="0" fontId="11" fillId="5" borderId="22" xfId="0" applyFont="1" applyFill="1" applyBorder="1" applyAlignment="1" applyProtection="1">
      <alignment horizontal="center" vertical="center" shrinkToFit="1"/>
    </xf>
    <xf numFmtId="0" fontId="11" fillId="5" borderId="23" xfId="0" applyFont="1" applyFill="1" applyBorder="1" applyAlignment="1" applyProtection="1">
      <alignment horizontal="center" vertical="center" shrinkToFit="1"/>
    </xf>
    <xf numFmtId="176" fontId="11" fillId="5" borderId="4" xfId="0" applyNumberFormat="1" applyFont="1" applyFill="1" applyBorder="1" applyAlignment="1" applyProtection="1">
      <alignment horizontal="center" vertical="center"/>
    </xf>
    <xf numFmtId="176" fontId="11" fillId="5" borderId="5" xfId="0" applyNumberFormat="1" applyFont="1" applyFill="1" applyBorder="1" applyAlignment="1" applyProtection="1">
      <alignment horizontal="center" vertical="center"/>
    </xf>
    <xf numFmtId="176" fontId="11" fillId="5" borderId="10" xfId="0" applyNumberFormat="1" applyFont="1" applyFill="1" applyBorder="1" applyAlignment="1" applyProtection="1">
      <alignment horizontal="center" vertical="center"/>
    </xf>
    <xf numFmtId="176" fontId="11" fillId="5" borderId="11" xfId="0" applyNumberFormat="1" applyFont="1" applyFill="1" applyBorder="1" applyAlignment="1" applyProtection="1">
      <alignment horizontal="center" vertical="center"/>
    </xf>
    <xf numFmtId="176" fontId="11" fillId="5" borderId="21" xfId="0" applyNumberFormat="1" applyFont="1" applyFill="1" applyBorder="1" applyAlignment="1" applyProtection="1">
      <alignment horizontal="center" vertical="center"/>
    </xf>
    <xf numFmtId="176" fontId="11" fillId="5" borderId="22" xfId="0" applyNumberFormat="1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12" fillId="5" borderId="12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center" vertical="center" wrapText="1"/>
    </xf>
    <xf numFmtId="0" fontId="12" fillId="5" borderId="22" xfId="0" applyFont="1" applyFill="1" applyBorder="1" applyAlignment="1" applyProtection="1">
      <alignment horizontal="center" vertical="center" wrapText="1"/>
    </xf>
    <xf numFmtId="0" fontId="12" fillId="5" borderId="53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38" fontId="11" fillId="5" borderId="56" xfId="1" applyFont="1" applyFill="1" applyBorder="1" applyAlignment="1" applyProtection="1">
      <alignment horizontal="center" vertical="center"/>
    </xf>
    <xf numFmtId="38" fontId="11" fillId="5" borderId="60" xfId="1" applyFont="1" applyFill="1" applyBorder="1" applyAlignment="1" applyProtection="1">
      <alignment horizontal="center" vertical="center"/>
    </xf>
    <xf numFmtId="38" fontId="11" fillId="5" borderId="59" xfId="1" applyFont="1" applyFill="1" applyBorder="1" applyAlignment="1" applyProtection="1">
      <alignment horizontal="center" vertical="center"/>
    </xf>
    <xf numFmtId="0" fontId="11" fillId="3" borderId="56" xfId="0" applyNumberFormat="1" applyFont="1" applyFill="1" applyBorder="1" applyAlignment="1" applyProtection="1">
      <alignment horizontal="center" vertical="center"/>
      <protection locked="0"/>
    </xf>
    <xf numFmtId="0" fontId="11" fillId="5" borderId="58" xfId="0" applyFont="1" applyFill="1" applyBorder="1" applyAlignment="1" applyProtection="1">
      <alignment horizontal="center" vertical="center" shrinkToFit="1"/>
    </xf>
    <xf numFmtId="0" fontId="11" fillId="5" borderId="59" xfId="0" applyFont="1" applyFill="1" applyBorder="1" applyAlignment="1" applyProtection="1">
      <alignment horizontal="center" vertical="center" shrinkToFit="1"/>
    </xf>
    <xf numFmtId="0" fontId="11" fillId="3" borderId="59" xfId="0" applyNumberFormat="1" applyFont="1" applyFill="1" applyBorder="1" applyAlignment="1" applyProtection="1">
      <alignment horizontal="center" vertical="center"/>
      <protection locked="0"/>
    </xf>
    <xf numFmtId="179" fontId="11" fillId="2" borderId="56" xfId="0" applyNumberFormat="1" applyFont="1" applyFill="1" applyBorder="1" applyAlignment="1" applyProtection="1">
      <alignment horizontal="center" vertical="center"/>
    </xf>
    <xf numFmtId="179" fontId="11" fillId="2" borderId="60" xfId="0" applyNumberFormat="1" applyFont="1" applyFill="1" applyBorder="1" applyAlignment="1" applyProtection="1">
      <alignment horizontal="center" vertical="center"/>
    </xf>
    <xf numFmtId="179" fontId="11" fillId="2" borderId="59" xfId="0" applyNumberFormat="1" applyFont="1" applyFill="1" applyBorder="1" applyAlignment="1" applyProtection="1">
      <alignment horizontal="center" vertical="center"/>
    </xf>
    <xf numFmtId="0" fontId="11" fillId="3" borderId="56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1" fillId="3" borderId="56" xfId="0" applyFont="1" applyFill="1" applyBorder="1" applyAlignment="1" applyProtection="1">
      <alignment horizontal="center" vertical="center" shrinkToFit="1"/>
      <protection locked="0"/>
    </xf>
    <xf numFmtId="0" fontId="11" fillId="3" borderId="57" xfId="0" applyFont="1" applyFill="1" applyBorder="1" applyAlignment="1" applyProtection="1">
      <alignment horizontal="center" vertical="center" shrinkToFit="1"/>
      <protection locked="0"/>
    </xf>
    <xf numFmtId="0" fontId="11" fillId="3" borderId="58" xfId="0" applyFont="1" applyFill="1" applyBorder="1" applyAlignment="1" applyProtection="1">
      <alignment horizontal="center" vertical="center" shrinkToFit="1"/>
      <protection locked="0"/>
    </xf>
    <xf numFmtId="0" fontId="11" fillId="3" borderId="49" xfId="0" applyFont="1" applyFill="1" applyBorder="1" applyAlignment="1" applyProtection="1">
      <alignment horizontal="center" vertical="center" shrinkToFit="1"/>
      <protection locked="0"/>
    </xf>
    <xf numFmtId="0" fontId="11" fillId="3" borderId="61" xfId="0" applyFont="1" applyFill="1" applyBorder="1" applyAlignment="1" applyProtection="1">
      <alignment horizontal="center" vertical="center" shrinkToFit="1"/>
      <protection locked="0"/>
    </xf>
    <xf numFmtId="0" fontId="11" fillId="3" borderId="62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11" fillId="5" borderId="64" xfId="0" applyFont="1" applyFill="1" applyBorder="1" applyAlignment="1" applyProtection="1">
      <alignment horizontal="center" vertical="center"/>
    </xf>
    <xf numFmtId="0" fontId="11" fillId="3" borderId="64" xfId="0" applyFont="1" applyFill="1" applyBorder="1" applyAlignment="1" applyProtection="1">
      <alignment horizontal="center" vertical="center"/>
      <protection locked="0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horizontal="center" vertical="center"/>
    </xf>
    <xf numFmtId="180" fontId="9" fillId="5" borderId="7" xfId="0" applyNumberFormat="1" applyFont="1" applyFill="1" applyBorder="1" applyAlignment="1" applyProtection="1">
      <alignment horizontal="right" vertical="center" indent="2"/>
    </xf>
    <xf numFmtId="180" fontId="9" fillId="5" borderId="3" xfId="0" applyNumberFormat="1" applyFont="1" applyFill="1" applyBorder="1" applyAlignment="1" applyProtection="1">
      <alignment horizontal="right" vertical="center" indent="2"/>
    </xf>
    <xf numFmtId="180" fontId="9" fillId="5" borderId="18" xfId="0" applyNumberFormat="1" applyFont="1" applyFill="1" applyBorder="1" applyAlignment="1" applyProtection="1">
      <alignment horizontal="right" vertical="center" indent="2"/>
    </xf>
    <xf numFmtId="180" fontId="9" fillId="5" borderId="17" xfId="0" applyNumberFormat="1" applyFont="1" applyFill="1" applyBorder="1" applyAlignment="1" applyProtection="1">
      <alignment horizontal="right" vertical="center" indent="2"/>
    </xf>
    <xf numFmtId="0" fontId="11" fillId="3" borderId="52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180" fontId="9" fillId="0" borderId="7" xfId="0" applyNumberFormat="1" applyFont="1" applyFill="1" applyBorder="1" applyAlignment="1" applyProtection="1">
      <alignment horizontal="right" vertical="center" indent="1"/>
    </xf>
    <xf numFmtId="180" fontId="9" fillId="0" borderId="18" xfId="0" applyNumberFormat="1" applyFont="1" applyFill="1" applyBorder="1" applyAlignment="1" applyProtection="1">
      <alignment horizontal="right" vertical="center" indent="1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8" fillId="6" borderId="12" xfId="0" applyFont="1" applyFill="1" applyBorder="1" applyAlignment="1" applyProtection="1">
      <alignment horizontal="center" vertical="center" shrinkToFit="1"/>
    </xf>
    <xf numFmtId="0" fontId="9" fillId="5" borderId="7" xfId="0" applyFont="1" applyFill="1" applyBorder="1" applyAlignment="1" applyProtection="1">
      <alignment horizontal="center" vertical="center" shrinkToFit="1"/>
    </xf>
    <xf numFmtId="0" fontId="9" fillId="5" borderId="3" xfId="0" applyFont="1" applyFill="1" applyBorder="1" applyAlignment="1" applyProtection="1">
      <alignment horizontal="center" vertical="center" shrinkToFit="1"/>
    </xf>
    <xf numFmtId="0" fontId="9" fillId="5" borderId="18" xfId="0" applyFont="1" applyFill="1" applyBorder="1" applyAlignment="1" applyProtection="1">
      <alignment horizontal="center" vertical="center" shrinkToFit="1"/>
    </xf>
    <xf numFmtId="0" fontId="9" fillId="5" borderId="17" xfId="0" applyFont="1" applyFill="1" applyBorder="1" applyAlignment="1" applyProtection="1">
      <alignment horizontal="center" vertical="center" shrinkToFit="1"/>
    </xf>
    <xf numFmtId="182" fontId="9" fillId="5" borderId="7" xfId="0" applyNumberFormat="1" applyFont="1" applyFill="1" applyBorder="1" applyAlignment="1" applyProtection="1">
      <alignment horizontal="center" vertical="center" shrinkToFit="1"/>
    </xf>
    <xf numFmtId="182" fontId="9" fillId="5" borderId="18" xfId="0" applyNumberFormat="1" applyFont="1" applyFill="1" applyBorder="1" applyAlignment="1" applyProtection="1">
      <alignment horizontal="center" vertical="center" shrinkToFit="1"/>
    </xf>
    <xf numFmtId="0" fontId="11" fillId="3" borderId="63" xfId="0" applyFont="1" applyFill="1" applyBorder="1" applyAlignment="1" applyProtection="1">
      <alignment horizontal="center" vertical="center" shrinkToFit="1"/>
      <protection locked="0"/>
    </xf>
    <xf numFmtId="0" fontId="11" fillId="3" borderId="64" xfId="0" applyFont="1" applyFill="1" applyBorder="1" applyAlignment="1" applyProtection="1">
      <alignment horizontal="center" vertical="center" shrinkToFit="1"/>
      <protection locked="0"/>
    </xf>
    <xf numFmtId="179" fontId="11" fillId="2" borderId="52" xfId="0" applyNumberFormat="1" applyFont="1" applyFill="1" applyBorder="1" applyAlignment="1" applyProtection="1">
      <alignment horizontal="center" vertical="center"/>
    </xf>
    <xf numFmtId="179" fontId="11" fillId="2" borderId="30" xfId="0" applyNumberFormat="1" applyFont="1" applyFill="1" applyBorder="1" applyAlignment="1" applyProtection="1">
      <alignment horizontal="center" vertical="center"/>
    </xf>
    <xf numFmtId="179" fontId="11" fillId="2" borderId="31" xfId="0" applyNumberFormat="1" applyFont="1" applyFill="1" applyBorder="1" applyAlignment="1" applyProtection="1">
      <alignment horizontal="center" vertical="center"/>
    </xf>
    <xf numFmtId="0" fontId="11" fillId="3" borderId="52" xfId="0" applyFont="1" applyFill="1" applyBorder="1" applyAlignment="1" applyProtection="1">
      <alignment horizontal="center" vertical="center" shrinkToFit="1"/>
      <protection locked="0"/>
    </xf>
    <xf numFmtId="0" fontId="11" fillId="3" borderId="31" xfId="0" applyNumberFormat="1" applyFont="1" applyFill="1" applyBorder="1" applyAlignment="1" applyProtection="1">
      <alignment horizontal="center" vertical="center"/>
      <protection locked="0"/>
    </xf>
    <xf numFmtId="38" fontId="11" fillId="5" borderId="52" xfId="1" applyFont="1" applyFill="1" applyBorder="1" applyAlignment="1" applyProtection="1">
      <alignment horizontal="center" vertical="center"/>
    </xf>
    <xf numFmtId="38" fontId="11" fillId="5" borderId="30" xfId="1" applyFont="1" applyFill="1" applyBorder="1" applyAlignment="1" applyProtection="1">
      <alignment horizontal="center" vertical="center"/>
    </xf>
    <xf numFmtId="38" fontId="11" fillId="5" borderId="31" xfId="1" applyFont="1" applyFill="1" applyBorder="1" applyAlignment="1" applyProtection="1">
      <alignment horizontal="center" vertical="center"/>
    </xf>
    <xf numFmtId="0" fontId="11" fillId="3" borderId="49" xfId="0" applyNumberFormat="1" applyFont="1" applyFill="1" applyBorder="1" applyAlignment="1" applyProtection="1">
      <alignment horizontal="center" vertical="center"/>
      <protection locked="0"/>
    </xf>
    <xf numFmtId="0" fontId="11" fillId="3" borderId="52" xfId="0" applyNumberFormat="1" applyFont="1" applyFill="1" applyBorder="1" applyAlignment="1" applyProtection="1">
      <alignment horizontal="center" vertical="center"/>
      <protection locked="0"/>
    </xf>
    <xf numFmtId="0" fontId="11" fillId="5" borderId="63" xfId="0" applyFont="1" applyFill="1" applyBorder="1" applyAlignment="1" applyProtection="1">
      <alignment horizontal="center" vertical="center" shrinkToFit="1"/>
    </xf>
    <xf numFmtId="0" fontId="11" fillId="5" borderId="31" xfId="0" applyFont="1" applyFill="1" applyBorder="1" applyAlignment="1" applyProtection="1">
      <alignment horizontal="center" vertical="center" shrinkToFit="1"/>
    </xf>
    <xf numFmtId="0" fontId="11" fillId="5" borderId="56" xfId="0" applyFont="1" applyFill="1" applyBorder="1" applyAlignment="1" applyProtection="1">
      <alignment horizontal="center" vertical="center" wrapText="1"/>
    </xf>
    <xf numFmtId="0" fontId="11" fillId="5" borderId="60" xfId="0" applyFont="1" applyFill="1" applyBorder="1" applyAlignment="1" applyProtection="1">
      <alignment horizontal="center" vertical="center" wrapText="1"/>
    </xf>
    <xf numFmtId="0" fontId="11" fillId="5" borderId="59" xfId="0" applyFont="1" applyFill="1" applyBorder="1" applyAlignment="1" applyProtection="1">
      <alignment horizontal="center" vertical="center" wrapText="1"/>
    </xf>
    <xf numFmtId="0" fontId="13" fillId="5" borderId="78" xfId="0" applyFont="1" applyFill="1" applyBorder="1" applyAlignment="1" applyProtection="1">
      <alignment horizontal="center" vertical="center"/>
    </xf>
    <xf numFmtId="0" fontId="8" fillId="5" borderId="94" xfId="0" applyFont="1" applyFill="1" applyBorder="1" applyAlignment="1" applyProtection="1">
      <alignment horizontal="center" vertical="center" wrapText="1"/>
    </xf>
    <xf numFmtId="0" fontId="8" fillId="5" borderId="71" xfId="0" applyFont="1" applyFill="1" applyBorder="1" applyAlignment="1" applyProtection="1">
      <alignment horizontal="center" vertical="center" wrapText="1"/>
    </xf>
    <xf numFmtId="0" fontId="8" fillId="5" borderId="79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80" xfId="0" applyFont="1" applyFill="1" applyBorder="1" applyAlignment="1" applyProtection="1">
      <alignment horizontal="center" vertical="center" wrapText="1"/>
    </xf>
    <xf numFmtId="0" fontId="11" fillId="0" borderId="95" xfId="0" applyFont="1" applyFill="1" applyBorder="1" applyAlignment="1" applyProtection="1">
      <alignment horizontal="center" vertical="center" wrapText="1"/>
    </xf>
    <xf numFmtId="0" fontId="11" fillId="0" borderId="96" xfId="0" applyFont="1" applyFill="1" applyBorder="1" applyAlignment="1" applyProtection="1">
      <alignment horizontal="center" vertical="center" wrapText="1"/>
    </xf>
    <xf numFmtId="0" fontId="11" fillId="0" borderId="97" xfId="0" applyFont="1" applyFill="1" applyBorder="1" applyAlignment="1" applyProtection="1">
      <alignment horizontal="center" vertical="center" wrapText="1"/>
    </xf>
    <xf numFmtId="0" fontId="11" fillId="6" borderId="72" xfId="0" applyFont="1" applyFill="1" applyBorder="1" applyAlignment="1" applyProtection="1">
      <alignment horizontal="center" vertical="center" wrapText="1"/>
    </xf>
    <xf numFmtId="0" fontId="11" fillId="6" borderId="73" xfId="0" applyFont="1" applyFill="1" applyBorder="1" applyAlignment="1" applyProtection="1">
      <alignment horizontal="center" vertical="center" wrapText="1"/>
    </xf>
    <xf numFmtId="0" fontId="11" fillId="6" borderId="76" xfId="0" applyFont="1" applyFill="1" applyBorder="1" applyAlignment="1" applyProtection="1">
      <alignment horizontal="center" vertical="center" wrapText="1"/>
    </xf>
    <xf numFmtId="0" fontId="11" fillId="6" borderId="11" xfId="0" applyFont="1" applyFill="1" applyBorder="1" applyAlignment="1" applyProtection="1">
      <alignment horizontal="center" vertical="center" wrapText="1" shrinkToFit="1"/>
    </xf>
    <xf numFmtId="0" fontId="11" fillId="6" borderId="12" xfId="0" applyFont="1" applyFill="1" applyBorder="1" applyAlignment="1" applyProtection="1">
      <alignment horizontal="center" vertical="center" wrapText="1" shrinkToFit="1"/>
    </xf>
    <xf numFmtId="0" fontId="11" fillId="6" borderId="39" xfId="0" applyFont="1" applyFill="1" applyBorder="1" applyAlignment="1" applyProtection="1">
      <alignment horizontal="center" vertical="center" wrapText="1" shrinkToFit="1"/>
    </xf>
    <xf numFmtId="0" fontId="11" fillId="6" borderId="37" xfId="0" applyFont="1" applyFill="1" applyBorder="1" applyAlignment="1" applyProtection="1">
      <alignment horizontal="center" vertical="center" wrapText="1" shrinkToFit="1"/>
    </xf>
    <xf numFmtId="0" fontId="11" fillId="6" borderId="36" xfId="0" applyFont="1" applyFill="1" applyBorder="1" applyAlignment="1" applyProtection="1">
      <alignment horizontal="center" vertical="center" wrapText="1"/>
    </xf>
    <xf numFmtId="0" fontId="11" fillId="6" borderId="32" xfId="0" applyFont="1" applyFill="1" applyBorder="1" applyAlignment="1" applyProtection="1">
      <alignment horizontal="center" vertical="center" wrapText="1"/>
    </xf>
    <xf numFmtId="0" fontId="11" fillId="6" borderId="20" xfId="0" applyFont="1" applyFill="1" applyBorder="1" applyAlignment="1" applyProtection="1">
      <alignment horizontal="center" vertical="center" wrapText="1"/>
    </xf>
    <xf numFmtId="0" fontId="13" fillId="5" borderId="91" xfId="0" applyFont="1" applyFill="1" applyBorder="1" applyAlignment="1" applyProtection="1">
      <alignment horizontal="center" vertical="center"/>
    </xf>
    <xf numFmtId="0" fontId="13" fillId="5" borderId="92" xfId="0" applyFont="1" applyFill="1" applyBorder="1" applyAlignment="1" applyProtection="1">
      <alignment horizontal="center" vertical="center"/>
    </xf>
    <xf numFmtId="0" fontId="13" fillId="5" borderId="93" xfId="0" applyFont="1" applyFill="1" applyBorder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center" vertical="center" wrapText="1"/>
    </xf>
    <xf numFmtId="0" fontId="11" fillId="6" borderId="79" xfId="0" applyFont="1" applyFill="1" applyBorder="1" applyAlignment="1" applyProtection="1">
      <alignment horizontal="center" vertical="center" wrapText="1"/>
    </xf>
    <xf numFmtId="0" fontId="11" fillId="6" borderId="80" xfId="0" applyFont="1" applyFill="1" applyBorder="1" applyAlignment="1" applyProtection="1">
      <alignment horizontal="center" vertical="center" wrapText="1"/>
    </xf>
    <xf numFmtId="0" fontId="11" fillId="6" borderId="47" xfId="0" applyFont="1" applyFill="1" applyBorder="1" applyAlignment="1" applyProtection="1">
      <alignment horizontal="center" vertical="center" wrapText="1"/>
    </xf>
    <xf numFmtId="0" fontId="13" fillId="0" borderId="91" xfId="0" applyFont="1" applyFill="1" applyBorder="1" applyAlignment="1" applyProtection="1">
      <alignment horizontal="center" vertical="center"/>
    </xf>
    <xf numFmtId="0" fontId="13" fillId="0" borderId="92" xfId="0" applyFont="1" applyFill="1" applyBorder="1" applyAlignment="1" applyProtection="1">
      <alignment horizontal="center" vertical="center"/>
    </xf>
    <xf numFmtId="0" fontId="13" fillId="0" borderId="93" xfId="0" applyFont="1" applyFill="1" applyBorder="1" applyAlignment="1" applyProtection="1">
      <alignment horizontal="center" vertical="center"/>
    </xf>
    <xf numFmtId="0" fontId="11" fillId="5" borderId="52" xfId="0" applyFont="1" applyFill="1" applyBorder="1" applyAlignment="1" applyProtection="1">
      <alignment horizontal="center" vertical="center" wrapText="1"/>
    </xf>
    <xf numFmtId="0" fontId="11" fillId="5" borderId="31" xfId="0" applyFont="1" applyFill="1" applyBorder="1" applyAlignment="1" applyProtection="1">
      <alignment horizontal="center" vertical="center" wrapText="1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center" vertical="center"/>
      <protection locked="0"/>
    </xf>
    <xf numFmtId="1" fontId="11" fillId="3" borderId="58" xfId="0" applyNumberFormat="1" applyFont="1" applyFill="1" applyBorder="1" applyAlignment="1" applyProtection="1">
      <alignment horizontal="center" vertical="center"/>
      <protection locked="0"/>
    </xf>
    <xf numFmtId="1" fontId="11" fillId="3" borderId="57" xfId="0" applyNumberFormat="1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 wrapText="1" shrinkToFit="1"/>
    </xf>
    <xf numFmtId="0" fontId="11" fillId="5" borderId="8" xfId="0" applyFont="1" applyFill="1" applyBorder="1" applyAlignment="1" applyProtection="1">
      <alignment horizontal="center" vertical="center" wrapText="1" shrinkToFit="1"/>
    </xf>
    <xf numFmtId="0" fontId="11" fillId="5" borderId="9" xfId="0" applyFont="1" applyFill="1" applyBorder="1" applyAlignment="1" applyProtection="1">
      <alignment horizontal="center" vertical="center" wrapText="1" shrinkToFit="1"/>
    </xf>
    <xf numFmtId="0" fontId="11" fillId="5" borderId="16" xfId="0" applyFont="1" applyFill="1" applyBorder="1" applyAlignment="1" applyProtection="1">
      <alignment horizontal="center" vertical="center" wrapText="1" shrinkToFit="1"/>
    </xf>
    <xf numFmtId="0" fontId="11" fillId="5" borderId="17" xfId="0" applyFont="1" applyFill="1" applyBorder="1" applyAlignment="1" applyProtection="1">
      <alignment horizontal="center" vertical="center" wrapText="1" shrinkToFit="1"/>
    </xf>
    <xf numFmtId="38" fontId="12" fillId="0" borderId="54" xfId="1" applyFont="1" applyFill="1" applyBorder="1" applyAlignment="1" applyProtection="1">
      <alignment horizontal="center" vertical="center"/>
    </xf>
    <xf numFmtId="38" fontId="12" fillId="0" borderId="22" xfId="1" applyFont="1" applyFill="1" applyBorder="1" applyAlignment="1" applyProtection="1">
      <alignment horizontal="center" vertical="center"/>
    </xf>
    <xf numFmtId="0" fontId="11" fillId="0" borderId="54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2" fillId="0" borderId="54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49" fontId="12" fillId="0" borderId="5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13" fillId="5" borderId="12" xfId="0" applyFont="1" applyFill="1" applyBorder="1" applyAlignment="1" applyProtection="1">
      <alignment horizontal="center" vertical="center"/>
    </xf>
    <xf numFmtId="184" fontId="11" fillId="3" borderId="63" xfId="0" applyNumberFormat="1" applyFont="1" applyFill="1" applyBorder="1" applyAlignment="1" applyProtection="1">
      <alignment horizontal="center" vertical="center"/>
      <protection locked="0"/>
    </xf>
    <xf numFmtId="184" fontId="11" fillId="3" borderId="64" xfId="0" applyNumberFormat="1" applyFont="1" applyFill="1" applyBorder="1" applyAlignment="1" applyProtection="1">
      <alignment horizontal="center" vertical="center"/>
      <protection locked="0"/>
    </xf>
    <xf numFmtId="0" fontId="11" fillId="3" borderId="52" xfId="0" applyFont="1" applyFill="1" applyBorder="1" applyAlignment="1" applyProtection="1">
      <alignment horizontal="center" vertical="center" wrapText="1"/>
      <protection locked="0"/>
    </xf>
    <xf numFmtId="184" fontId="11" fillId="3" borderId="62" xfId="0" applyNumberFormat="1" applyFont="1" applyFill="1" applyBorder="1" applyAlignment="1" applyProtection="1">
      <alignment horizontal="center" vertical="center"/>
      <protection locked="0"/>
    </xf>
    <xf numFmtId="184" fontId="11" fillId="3" borderId="61" xfId="0" applyNumberFormat="1" applyFont="1" applyFill="1" applyBorder="1" applyAlignment="1" applyProtection="1">
      <alignment horizontal="center" vertical="center"/>
      <protection locked="0"/>
    </xf>
    <xf numFmtId="0" fontId="11" fillId="3" borderId="56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shrinkToFit="1"/>
    </xf>
    <xf numFmtId="0" fontId="11" fillId="5" borderId="7" xfId="0" applyFont="1" applyFill="1" applyBorder="1" applyAlignment="1" applyProtection="1">
      <alignment horizontal="center" vertical="center" wrapText="1" shrinkToFit="1"/>
    </xf>
    <xf numFmtId="0" fontId="11" fillId="5" borderId="0" xfId="0" applyFont="1" applyFill="1" applyBorder="1" applyAlignment="1" applyProtection="1">
      <alignment horizontal="center" vertical="center" wrapText="1" shrinkToFit="1"/>
    </xf>
    <xf numFmtId="0" fontId="11" fillId="5" borderId="18" xfId="0" applyFont="1" applyFill="1" applyBorder="1" applyAlignment="1" applyProtection="1">
      <alignment horizontal="center" vertical="center" wrapText="1" shrinkToFit="1"/>
    </xf>
    <xf numFmtId="184" fontId="11" fillId="3" borderId="58" xfId="0" applyNumberFormat="1" applyFont="1" applyFill="1" applyBorder="1" applyAlignment="1" applyProtection="1">
      <alignment horizontal="center" vertical="center"/>
      <protection locked="0"/>
    </xf>
    <xf numFmtId="184" fontId="11" fillId="3" borderId="57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4" xr:uid="{D7A4FAFD-3CC5-40DB-BD2C-9CDCF066A4B4}"/>
    <cellStyle name="標準" xfId="0" builtinId="0"/>
    <cellStyle name="標準 2" xfId="3" xr:uid="{36D370A2-E9D9-46D3-89BB-0AFD1F0867AB}"/>
    <cellStyle name="標準_短期入所介護給付費請求書" xfId="2" xr:uid="{132C2F24-C289-4DCC-9301-003D44CE4485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4327-0745-49AF-A0BD-AC83D5B7B37C}">
  <sheetPr codeName="Sheet1">
    <tabColor rgb="FFFFFF99"/>
  </sheetPr>
  <dimension ref="B1:AJ46"/>
  <sheetViews>
    <sheetView tabSelected="1" zoomScaleNormal="100" workbookViewId="0">
      <selection activeCell="AB16" sqref="AB16:AF16"/>
    </sheetView>
  </sheetViews>
  <sheetFormatPr defaultColWidth="3.875" defaultRowHeight="17.25" customHeight="1"/>
  <cols>
    <col min="1" max="37" width="2.875" style="20" customWidth="1"/>
    <col min="38" max="16384" width="3.875" style="20"/>
  </cols>
  <sheetData>
    <row r="1" spans="2:36" ht="18" customHeight="1" thickBot="1">
      <c r="B1" s="112" t="s">
        <v>36</v>
      </c>
      <c r="C1" s="112"/>
      <c r="D1" s="112"/>
      <c r="E1" s="112"/>
      <c r="F1" s="112"/>
      <c r="G1" s="112"/>
      <c r="H1" s="112"/>
    </row>
    <row r="2" spans="2:36" ht="18" customHeight="1"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3"/>
    </row>
    <row r="3" spans="2:36" ht="26.25" customHeight="1">
      <c r="B3" s="24"/>
      <c r="C3" s="115" t="s">
        <v>227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25"/>
    </row>
    <row r="4" spans="2:36" ht="18" customHeight="1">
      <c r="B4" s="24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7"/>
      <c r="AF4" s="27"/>
      <c r="AG4" s="27"/>
      <c r="AH4" s="27"/>
      <c r="AI4" s="27"/>
      <c r="AJ4" s="25"/>
    </row>
    <row r="5" spans="2:36" ht="18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5"/>
    </row>
    <row r="6" spans="2:36" ht="18" customHeight="1">
      <c r="B6" s="24"/>
      <c r="C6" s="27"/>
      <c r="D6" s="27"/>
      <c r="E6" s="28"/>
      <c r="F6" s="28"/>
      <c r="G6" s="28"/>
      <c r="H6" s="28"/>
      <c r="I6" s="28"/>
      <c r="J6" s="28"/>
      <c r="K6" s="28"/>
      <c r="L6" s="28"/>
      <c r="M6" s="28"/>
      <c r="N6" s="27"/>
      <c r="O6" s="27"/>
      <c r="P6" s="27"/>
      <c r="Q6" s="27"/>
      <c r="R6" s="114" t="s">
        <v>5</v>
      </c>
      <c r="S6" s="114"/>
      <c r="T6" s="122"/>
      <c r="U6" s="122"/>
      <c r="V6" s="123" t="s">
        <v>0</v>
      </c>
      <c r="W6" s="123"/>
      <c r="X6" s="122"/>
      <c r="Y6" s="122"/>
      <c r="Z6" s="114" t="s">
        <v>1</v>
      </c>
      <c r="AA6" s="114"/>
      <c r="AB6" s="123"/>
      <c r="AC6" s="123"/>
      <c r="AD6" s="114" t="s">
        <v>25</v>
      </c>
      <c r="AE6" s="114"/>
      <c r="AF6" s="27"/>
      <c r="AG6" s="27"/>
      <c r="AH6" s="27"/>
      <c r="AI6" s="27"/>
      <c r="AJ6" s="25"/>
    </row>
    <row r="7" spans="2:36" ht="18" customHeight="1">
      <c r="B7" s="24"/>
      <c r="C7" s="27"/>
      <c r="D7" s="27"/>
      <c r="E7" s="27"/>
      <c r="F7" s="27"/>
      <c r="G7" s="27"/>
      <c r="H7" s="27"/>
      <c r="I7" s="27"/>
      <c r="J7" s="27"/>
      <c r="K7" s="28"/>
      <c r="L7" s="28"/>
      <c r="M7" s="27"/>
      <c r="N7" s="27"/>
      <c r="O7" s="27"/>
      <c r="P7" s="27"/>
      <c r="Q7" s="27"/>
      <c r="R7" s="114"/>
      <c r="S7" s="114"/>
      <c r="T7" s="122"/>
      <c r="U7" s="122"/>
      <c r="V7" s="123"/>
      <c r="W7" s="123"/>
      <c r="X7" s="122"/>
      <c r="Y7" s="122"/>
      <c r="Z7" s="114"/>
      <c r="AA7" s="114"/>
      <c r="AB7" s="123"/>
      <c r="AC7" s="123"/>
      <c r="AD7" s="114"/>
      <c r="AE7" s="114"/>
      <c r="AF7" s="27"/>
      <c r="AG7" s="27"/>
      <c r="AH7" s="27"/>
      <c r="AI7" s="27"/>
      <c r="AJ7" s="25"/>
    </row>
    <row r="8" spans="2:36" ht="18" customHeight="1">
      <c r="B8" s="24"/>
      <c r="C8" s="27"/>
      <c r="D8" s="28"/>
      <c r="E8" s="28"/>
      <c r="F8" s="28"/>
      <c r="G8" s="28"/>
      <c r="H8" s="28"/>
      <c r="I8" s="28"/>
      <c r="J8" s="28"/>
      <c r="K8" s="28"/>
      <c r="L8" s="28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5"/>
    </row>
    <row r="9" spans="2:36" ht="18" customHeight="1">
      <c r="B9" s="24"/>
      <c r="C9" s="27"/>
      <c r="D9" s="28"/>
      <c r="E9" s="28"/>
      <c r="F9" s="28"/>
      <c r="G9" s="28"/>
      <c r="H9" s="28"/>
      <c r="I9" s="28"/>
      <c r="J9" s="28"/>
      <c r="K9" s="28"/>
      <c r="L9" s="28"/>
      <c r="M9" s="27"/>
      <c r="N9" s="27"/>
      <c r="O9" s="27"/>
      <c r="P9" s="28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5"/>
    </row>
    <row r="10" spans="2:36" ht="18" customHeight="1">
      <c r="B10" s="24"/>
      <c r="C10" s="27"/>
      <c r="D10" s="113" t="s">
        <v>2</v>
      </c>
      <c r="E10" s="113"/>
      <c r="F10" s="113"/>
      <c r="G10" s="113"/>
      <c r="H10" s="113"/>
      <c r="I10" s="113"/>
      <c r="J10" s="113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5"/>
    </row>
    <row r="11" spans="2:36" ht="18" customHeight="1">
      <c r="B11" s="24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5"/>
    </row>
    <row r="12" spans="2:36" ht="18" customHeight="1">
      <c r="B12" s="2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5"/>
    </row>
    <row r="13" spans="2:36" ht="18" customHeight="1" thickBot="1">
      <c r="B13" s="24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5"/>
    </row>
    <row r="14" spans="2:36" ht="18" customHeight="1" thickBot="1">
      <c r="B14" s="24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132" t="s">
        <v>26</v>
      </c>
      <c r="R14" s="133" t="s">
        <v>4</v>
      </c>
      <c r="S14" s="133"/>
      <c r="T14" s="133"/>
      <c r="U14" s="133"/>
      <c r="V14" s="133"/>
      <c r="W14" s="116">
        <v>1234567890</v>
      </c>
      <c r="X14" s="117"/>
      <c r="Y14" s="117"/>
      <c r="Z14" s="117"/>
      <c r="AA14" s="117"/>
      <c r="AB14" s="117"/>
      <c r="AC14" s="117"/>
      <c r="AD14" s="117"/>
      <c r="AE14" s="117"/>
      <c r="AF14" s="118"/>
      <c r="AG14" s="27"/>
      <c r="AH14" s="27"/>
      <c r="AI14" s="27"/>
      <c r="AJ14" s="25"/>
    </row>
    <row r="15" spans="2:36" ht="18" customHeight="1" thickBot="1">
      <c r="B15" s="24"/>
      <c r="C15" s="27"/>
      <c r="D15" s="27"/>
      <c r="E15" s="27"/>
      <c r="F15" s="113" t="s">
        <v>38</v>
      </c>
      <c r="G15" s="113"/>
      <c r="H15" s="113"/>
      <c r="I15" s="113"/>
      <c r="J15" s="113"/>
      <c r="K15" s="113"/>
      <c r="L15" s="113"/>
      <c r="M15" s="113"/>
      <c r="N15" s="28" t="s">
        <v>29</v>
      </c>
      <c r="O15" s="27"/>
      <c r="P15" s="27"/>
      <c r="Q15" s="132"/>
      <c r="R15" s="133"/>
      <c r="S15" s="133"/>
      <c r="T15" s="133"/>
      <c r="U15" s="133"/>
      <c r="V15" s="133"/>
      <c r="W15" s="119"/>
      <c r="X15" s="120"/>
      <c r="Y15" s="120"/>
      <c r="Z15" s="120"/>
      <c r="AA15" s="120"/>
      <c r="AB15" s="120"/>
      <c r="AC15" s="120"/>
      <c r="AD15" s="120"/>
      <c r="AE15" s="120"/>
      <c r="AF15" s="121"/>
      <c r="AG15" s="27" t="s">
        <v>44</v>
      </c>
      <c r="AH15" s="27"/>
      <c r="AI15" s="27"/>
      <c r="AJ15" s="25"/>
    </row>
    <row r="16" spans="2:36" ht="18" customHeight="1" thickBot="1">
      <c r="B16" s="24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132"/>
      <c r="R16" s="136" t="s">
        <v>27</v>
      </c>
      <c r="S16" s="136"/>
      <c r="T16" s="136"/>
      <c r="U16" s="136"/>
      <c r="V16" s="136"/>
      <c r="W16" s="29" t="s">
        <v>28</v>
      </c>
      <c r="X16" s="142">
        <v>188</v>
      </c>
      <c r="Y16" s="142"/>
      <c r="Z16" s="142"/>
      <c r="AA16" s="30" t="s">
        <v>35</v>
      </c>
      <c r="AB16" s="140">
        <v>8666</v>
      </c>
      <c r="AC16" s="140"/>
      <c r="AD16" s="140"/>
      <c r="AE16" s="140"/>
      <c r="AF16" s="141"/>
      <c r="AG16" s="27"/>
      <c r="AH16" s="27"/>
      <c r="AI16" s="27"/>
      <c r="AJ16" s="25"/>
    </row>
    <row r="17" spans="2:36" ht="18" customHeight="1" thickBot="1">
      <c r="B17" s="24"/>
      <c r="C17" s="27"/>
      <c r="D17" s="114"/>
      <c r="E17" s="114"/>
      <c r="F17" s="114"/>
      <c r="G17" s="114"/>
      <c r="H17" s="114"/>
      <c r="I17" s="114"/>
      <c r="J17" s="114"/>
      <c r="K17" s="114"/>
      <c r="L17" s="114"/>
      <c r="M17" s="27"/>
      <c r="N17" s="27"/>
      <c r="O17" s="27"/>
      <c r="P17" s="27"/>
      <c r="Q17" s="132"/>
      <c r="R17" s="136"/>
      <c r="S17" s="136"/>
      <c r="T17" s="136"/>
      <c r="U17" s="136"/>
      <c r="V17" s="136"/>
      <c r="W17" s="143" t="s">
        <v>257</v>
      </c>
      <c r="X17" s="144"/>
      <c r="Y17" s="144"/>
      <c r="Z17" s="144"/>
      <c r="AA17" s="144"/>
      <c r="AB17" s="144"/>
      <c r="AC17" s="144"/>
      <c r="AD17" s="144"/>
      <c r="AE17" s="144"/>
      <c r="AF17" s="145"/>
      <c r="AG17" s="27"/>
      <c r="AH17" s="27"/>
      <c r="AI17" s="27"/>
      <c r="AJ17" s="25"/>
    </row>
    <row r="18" spans="2:36" ht="18" customHeight="1" thickBot="1">
      <c r="B18" s="24"/>
      <c r="C18" s="27"/>
      <c r="D18" s="80"/>
      <c r="E18" s="80"/>
      <c r="F18" s="80"/>
      <c r="G18" s="80"/>
      <c r="H18" s="80"/>
      <c r="I18" s="80"/>
      <c r="J18" s="80"/>
      <c r="K18" s="80"/>
      <c r="L18" s="80"/>
      <c r="M18" s="27"/>
      <c r="N18" s="27"/>
      <c r="O18" s="27"/>
      <c r="P18" s="27"/>
      <c r="Q18" s="132"/>
      <c r="R18" s="136"/>
      <c r="S18" s="136"/>
      <c r="T18" s="136"/>
      <c r="U18" s="136"/>
      <c r="V18" s="136"/>
      <c r="W18" s="143"/>
      <c r="X18" s="144"/>
      <c r="Y18" s="144"/>
      <c r="Z18" s="144"/>
      <c r="AA18" s="144"/>
      <c r="AB18" s="144"/>
      <c r="AC18" s="144"/>
      <c r="AD18" s="144"/>
      <c r="AE18" s="144"/>
      <c r="AF18" s="145"/>
      <c r="AG18" s="27"/>
      <c r="AH18" s="27"/>
      <c r="AI18" s="27"/>
      <c r="AJ18" s="25"/>
    </row>
    <row r="19" spans="2:36" ht="18" customHeight="1" thickBot="1">
      <c r="B19" s="24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132"/>
      <c r="R19" s="136"/>
      <c r="S19" s="136"/>
      <c r="T19" s="136"/>
      <c r="U19" s="136"/>
      <c r="V19" s="136"/>
      <c r="W19" s="143"/>
      <c r="X19" s="144"/>
      <c r="Y19" s="144"/>
      <c r="Z19" s="144"/>
      <c r="AA19" s="144"/>
      <c r="AB19" s="144"/>
      <c r="AC19" s="144"/>
      <c r="AD19" s="144"/>
      <c r="AE19" s="144"/>
      <c r="AF19" s="145"/>
      <c r="AG19" s="27"/>
      <c r="AH19" s="27"/>
      <c r="AI19" s="27"/>
      <c r="AJ19" s="25"/>
    </row>
    <row r="20" spans="2:36" ht="18" customHeight="1" thickBot="1">
      <c r="B20" s="24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32"/>
      <c r="R20" s="136" t="s">
        <v>30</v>
      </c>
      <c r="S20" s="136"/>
      <c r="T20" s="136"/>
      <c r="U20" s="136"/>
      <c r="V20" s="136"/>
      <c r="W20" s="143" t="s">
        <v>254</v>
      </c>
      <c r="X20" s="144"/>
      <c r="Y20" s="144"/>
      <c r="Z20" s="144"/>
      <c r="AA20" s="144"/>
      <c r="AB20" s="144"/>
      <c r="AC20" s="144"/>
      <c r="AD20" s="144"/>
      <c r="AE20" s="144"/>
      <c r="AF20" s="145"/>
      <c r="AG20" s="27"/>
      <c r="AH20" s="27"/>
      <c r="AI20" s="27"/>
      <c r="AJ20" s="25"/>
    </row>
    <row r="21" spans="2:36" ht="18" customHeight="1" thickBot="1">
      <c r="B21" s="2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32"/>
      <c r="R21" s="136"/>
      <c r="S21" s="136"/>
      <c r="T21" s="136"/>
      <c r="U21" s="136"/>
      <c r="V21" s="136"/>
      <c r="W21" s="143"/>
      <c r="X21" s="144"/>
      <c r="Y21" s="144"/>
      <c r="Z21" s="144"/>
      <c r="AA21" s="144"/>
      <c r="AB21" s="144"/>
      <c r="AC21" s="144"/>
      <c r="AD21" s="144"/>
      <c r="AE21" s="144"/>
      <c r="AF21" s="145"/>
      <c r="AG21" s="27"/>
      <c r="AH21" s="27"/>
      <c r="AI21" s="27"/>
      <c r="AJ21" s="25"/>
    </row>
    <row r="22" spans="2:36" ht="18" customHeight="1" thickBot="1">
      <c r="B22" s="24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132"/>
      <c r="R22" s="136"/>
      <c r="S22" s="136"/>
      <c r="T22" s="136"/>
      <c r="U22" s="136"/>
      <c r="V22" s="136"/>
      <c r="W22" s="143"/>
      <c r="X22" s="144"/>
      <c r="Y22" s="144"/>
      <c r="Z22" s="144"/>
      <c r="AA22" s="144"/>
      <c r="AB22" s="144"/>
      <c r="AC22" s="144"/>
      <c r="AD22" s="144"/>
      <c r="AE22" s="144"/>
      <c r="AF22" s="145"/>
      <c r="AG22" s="27"/>
      <c r="AH22" s="27"/>
      <c r="AI22" s="27"/>
      <c r="AJ22" s="25"/>
    </row>
    <row r="23" spans="2:36" ht="18" customHeight="1" thickBot="1">
      <c r="B23" s="24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132"/>
      <c r="R23" s="136" t="s">
        <v>31</v>
      </c>
      <c r="S23" s="136"/>
      <c r="T23" s="136"/>
      <c r="U23" s="136"/>
      <c r="V23" s="136"/>
      <c r="W23" s="148" t="s">
        <v>258</v>
      </c>
      <c r="X23" s="149"/>
      <c r="Y23" s="149"/>
      <c r="Z23" s="149"/>
      <c r="AA23" s="149"/>
      <c r="AB23" s="149"/>
      <c r="AC23" s="149"/>
      <c r="AD23" s="150"/>
      <c r="AE23" s="146" t="s">
        <v>3</v>
      </c>
      <c r="AF23" s="147"/>
      <c r="AG23" s="27"/>
      <c r="AH23" s="27"/>
      <c r="AI23" s="27"/>
      <c r="AJ23" s="25"/>
    </row>
    <row r="24" spans="2:36" ht="18" customHeight="1" thickBot="1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132"/>
      <c r="R24" s="136"/>
      <c r="S24" s="136"/>
      <c r="T24" s="136"/>
      <c r="U24" s="136"/>
      <c r="V24" s="136"/>
      <c r="W24" s="148"/>
      <c r="X24" s="149"/>
      <c r="Y24" s="149"/>
      <c r="Z24" s="149"/>
      <c r="AA24" s="149"/>
      <c r="AB24" s="149"/>
      <c r="AC24" s="149"/>
      <c r="AD24" s="150"/>
      <c r="AE24" s="146"/>
      <c r="AF24" s="147"/>
      <c r="AG24" s="27"/>
      <c r="AH24" s="27"/>
      <c r="AI24" s="27"/>
      <c r="AJ24" s="25"/>
    </row>
    <row r="25" spans="2:36" ht="18" customHeight="1" thickBot="1">
      <c r="B25" s="2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132"/>
      <c r="R25" s="136" t="s">
        <v>34</v>
      </c>
      <c r="S25" s="136"/>
      <c r="T25" s="136"/>
      <c r="U25" s="136"/>
      <c r="V25" s="136"/>
      <c r="W25" s="137" t="s">
        <v>259</v>
      </c>
      <c r="X25" s="138"/>
      <c r="Y25" s="138"/>
      <c r="Z25" s="138"/>
      <c r="AA25" s="138"/>
      <c r="AB25" s="138"/>
      <c r="AC25" s="138"/>
      <c r="AD25" s="138"/>
      <c r="AE25" s="138"/>
      <c r="AF25" s="139"/>
      <c r="AG25" s="27"/>
      <c r="AH25" s="27"/>
      <c r="AI25" s="27"/>
      <c r="AJ25" s="25"/>
    </row>
    <row r="26" spans="2:36" ht="18" customHeight="1">
      <c r="B26" s="24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5"/>
    </row>
    <row r="27" spans="2:36" ht="18" customHeight="1">
      <c r="B27" s="24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31"/>
      <c r="AH27" s="31"/>
      <c r="AI27" s="27"/>
      <c r="AJ27" s="25"/>
    </row>
    <row r="28" spans="2:36" ht="18" customHeight="1" thickBot="1">
      <c r="B28" s="24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31"/>
      <c r="AH28" s="31"/>
      <c r="AI28" s="27"/>
      <c r="AJ28" s="25"/>
    </row>
    <row r="29" spans="2:36" ht="18" customHeight="1">
      <c r="B29" s="24"/>
      <c r="C29" s="27"/>
      <c r="D29" s="31"/>
      <c r="E29" s="98" t="s">
        <v>32</v>
      </c>
      <c r="F29" s="99"/>
      <c r="G29" s="99"/>
      <c r="H29" s="99"/>
      <c r="I29" s="99"/>
      <c r="J29" s="95"/>
      <c r="K29" s="102">
        <v>2025</v>
      </c>
      <c r="L29" s="103"/>
      <c r="M29" s="103"/>
      <c r="N29" s="110"/>
      <c r="O29" s="108" t="s">
        <v>0</v>
      </c>
      <c r="P29" s="108"/>
      <c r="Q29" s="134">
        <v>7</v>
      </c>
      <c r="R29" s="110"/>
      <c r="S29" s="94" t="s">
        <v>6</v>
      </c>
      <c r="T29" s="95"/>
      <c r="U29" s="27"/>
      <c r="V29" s="98" t="s">
        <v>33</v>
      </c>
      <c r="W29" s="99"/>
      <c r="X29" s="99"/>
      <c r="Y29" s="99"/>
      <c r="Z29" s="99"/>
      <c r="AA29" s="95"/>
      <c r="AB29" s="102">
        <v>10</v>
      </c>
      <c r="AC29" s="103"/>
      <c r="AD29" s="103"/>
      <c r="AE29" s="104"/>
      <c r="AF29" s="31"/>
      <c r="AG29" s="31"/>
      <c r="AH29" s="31"/>
      <c r="AI29" s="27"/>
      <c r="AJ29" s="25"/>
    </row>
    <row r="30" spans="2:36" ht="18" customHeight="1" thickBot="1">
      <c r="B30" s="24"/>
      <c r="C30" s="27"/>
      <c r="D30" s="31"/>
      <c r="E30" s="100"/>
      <c r="F30" s="101"/>
      <c r="G30" s="101"/>
      <c r="H30" s="101"/>
      <c r="I30" s="101"/>
      <c r="J30" s="97"/>
      <c r="K30" s="105"/>
      <c r="L30" s="106"/>
      <c r="M30" s="106"/>
      <c r="N30" s="111"/>
      <c r="O30" s="109"/>
      <c r="P30" s="109"/>
      <c r="Q30" s="135"/>
      <c r="R30" s="111"/>
      <c r="S30" s="96"/>
      <c r="T30" s="97"/>
      <c r="U30" s="27"/>
      <c r="V30" s="100"/>
      <c r="W30" s="101"/>
      <c r="X30" s="101"/>
      <c r="Y30" s="101"/>
      <c r="Z30" s="101"/>
      <c r="AA30" s="97"/>
      <c r="AB30" s="105"/>
      <c r="AC30" s="106"/>
      <c r="AD30" s="106"/>
      <c r="AE30" s="107"/>
      <c r="AF30" s="31"/>
      <c r="AG30" s="31"/>
      <c r="AH30" s="31"/>
      <c r="AI30" s="27"/>
      <c r="AJ30" s="25"/>
    </row>
    <row r="31" spans="2:36" ht="18" customHeight="1">
      <c r="B31" s="24"/>
      <c r="C31" s="27"/>
      <c r="D31" s="32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5"/>
    </row>
    <row r="32" spans="2:36" ht="18" customHeight="1">
      <c r="B32" s="24"/>
      <c r="C32" s="27"/>
      <c r="D32" s="32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5"/>
    </row>
    <row r="33" spans="2:36" ht="18" customHeight="1" thickBot="1">
      <c r="B33" s="24"/>
      <c r="C33" s="27"/>
      <c r="D33" s="32"/>
      <c r="E33" s="32"/>
      <c r="F33" s="32"/>
      <c r="G33" s="32"/>
      <c r="H33" s="32"/>
      <c r="I33" s="32"/>
      <c r="J33" s="32"/>
      <c r="K33" s="33"/>
      <c r="L33" s="33"/>
      <c r="M33" s="33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5"/>
    </row>
    <row r="34" spans="2:36" ht="18" customHeight="1">
      <c r="B34" s="24"/>
      <c r="C34" s="27"/>
      <c r="D34" s="98" t="s">
        <v>7</v>
      </c>
      <c r="E34" s="99"/>
      <c r="F34" s="99"/>
      <c r="G34" s="99"/>
      <c r="H34" s="99"/>
      <c r="I34" s="124"/>
      <c r="J34" s="126">
        <v>123456</v>
      </c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8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5"/>
    </row>
    <row r="35" spans="2:36" ht="18" customHeight="1" thickBot="1">
      <c r="B35" s="24"/>
      <c r="C35" s="27"/>
      <c r="D35" s="100"/>
      <c r="E35" s="101"/>
      <c r="F35" s="101"/>
      <c r="G35" s="101"/>
      <c r="H35" s="101"/>
      <c r="I35" s="125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1"/>
      <c r="Z35" s="80"/>
      <c r="AA35" s="80"/>
      <c r="AB35" s="80"/>
      <c r="AC35" s="80"/>
      <c r="AD35" s="80"/>
      <c r="AE35" s="27"/>
      <c r="AF35" s="27"/>
      <c r="AG35" s="27"/>
      <c r="AH35" s="27"/>
      <c r="AI35" s="27"/>
      <c r="AJ35" s="25"/>
    </row>
    <row r="36" spans="2:36" ht="18" customHeight="1">
      <c r="B36" s="24"/>
      <c r="C36" s="27"/>
      <c r="D36" s="34"/>
      <c r="E36" s="32"/>
      <c r="F36" s="32"/>
      <c r="G36" s="32"/>
      <c r="H36" s="32"/>
      <c r="I36" s="32"/>
      <c r="J36" s="32"/>
      <c r="K36" s="33"/>
      <c r="L36" s="33"/>
      <c r="M36" s="33"/>
      <c r="N36" s="80"/>
      <c r="O36" s="80"/>
      <c r="P36" s="80"/>
      <c r="Q36" s="80"/>
      <c r="R36" s="80"/>
      <c r="S36" s="80"/>
      <c r="T36" s="80"/>
      <c r="U36" s="80"/>
      <c r="V36" s="80"/>
      <c r="W36" s="35"/>
      <c r="X36" s="35"/>
      <c r="Y36" s="35"/>
      <c r="Z36" s="35"/>
      <c r="AA36" s="35"/>
      <c r="AB36" s="35"/>
      <c r="AC36" s="35"/>
      <c r="AD36" s="35"/>
      <c r="AE36" s="27"/>
      <c r="AF36" s="27"/>
      <c r="AG36" s="27"/>
      <c r="AH36" s="27"/>
      <c r="AI36" s="27"/>
      <c r="AJ36" s="25"/>
    </row>
    <row r="37" spans="2:36" s="27" customFormat="1" ht="18" customHeight="1">
      <c r="B37" s="24"/>
      <c r="D37" s="34"/>
      <c r="E37" s="32"/>
      <c r="F37" s="32"/>
      <c r="G37" s="32"/>
      <c r="H37" s="32"/>
      <c r="I37" s="32"/>
      <c r="J37" s="32"/>
      <c r="K37" s="33"/>
      <c r="L37" s="33"/>
      <c r="M37" s="33"/>
      <c r="AJ37" s="25"/>
    </row>
    <row r="38" spans="2:36" ht="18" customHeight="1">
      <c r="B38" s="24"/>
      <c r="C38" s="27"/>
      <c r="D38" s="34"/>
      <c r="E38" s="32"/>
      <c r="F38" s="32"/>
      <c r="G38" s="32"/>
      <c r="H38" s="32"/>
      <c r="I38" s="32"/>
      <c r="J38" s="32"/>
      <c r="K38" s="33"/>
      <c r="L38" s="33"/>
      <c r="M38" s="33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5"/>
    </row>
    <row r="39" spans="2:36" ht="18" customHeight="1" thickBot="1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0"/>
      <c r="M39" s="40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41"/>
    </row>
    <row r="40" spans="2:36" ht="18" customHeight="1">
      <c r="D40" s="42"/>
      <c r="E40" s="42"/>
      <c r="F40" s="42"/>
      <c r="G40" s="42"/>
      <c r="H40" s="42"/>
      <c r="I40" s="42"/>
      <c r="J40" s="42"/>
      <c r="K40" s="43"/>
      <c r="L40" s="43"/>
      <c r="M40" s="43"/>
    </row>
    <row r="41" spans="2:36" ht="24.75" customHeight="1">
      <c r="D41" s="42"/>
      <c r="E41" s="42"/>
      <c r="F41" s="42"/>
      <c r="G41" s="42"/>
      <c r="H41" s="42"/>
      <c r="I41" s="42"/>
      <c r="J41" s="42"/>
      <c r="K41" s="43"/>
      <c r="L41" s="43"/>
      <c r="M41" s="43"/>
    </row>
    <row r="42" spans="2:36" ht="24.75" customHeight="1">
      <c r="K42" s="43"/>
      <c r="L42" s="43"/>
      <c r="M42" s="43"/>
    </row>
    <row r="46" spans="2:36" ht="27.75" customHeight="1"/>
  </sheetData>
  <sheetProtection algorithmName="SHA-512" hashValue="+ZqOYn30hLnL+NGjA0XlFai6j5JDhuhZccy4QB/e4O4sA9zjnqM/BTdyfZuskPExCcbZxxOAGwvMBbYDDTn4rg==" saltValue="kC0IwUBgS5J8UFzo/3FccQ==" spinCount="100000" sheet="1" formatCells="0" selectLockedCells="1"/>
  <mergeCells count="35">
    <mergeCell ref="D34:I35"/>
    <mergeCell ref="J34:Y35"/>
    <mergeCell ref="Q14:Q25"/>
    <mergeCell ref="R14:V15"/>
    <mergeCell ref="Q29:R30"/>
    <mergeCell ref="R25:V25"/>
    <mergeCell ref="R23:V24"/>
    <mergeCell ref="R20:V22"/>
    <mergeCell ref="R16:V19"/>
    <mergeCell ref="W25:AF25"/>
    <mergeCell ref="AB16:AF16"/>
    <mergeCell ref="X16:Z16"/>
    <mergeCell ref="W17:AF19"/>
    <mergeCell ref="W20:AF22"/>
    <mergeCell ref="AE23:AF24"/>
    <mergeCell ref="W23:AD24"/>
    <mergeCell ref="B1:H1"/>
    <mergeCell ref="D10:J10"/>
    <mergeCell ref="D17:L17"/>
    <mergeCell ref="C3:AI3"/>
    <mergeCell ref="F15:M15"/>
    <mergeCell ref="W14:AF15"/>
    <mergeCell ref="AD6:AE7"/>
    <mergeCell ref="R6:S7"/>
    <mergeCell ref="T6:U7"/>
    <mergeCell ref="V6:W7"/>
    <mergeCell ref="X6:Y7"/>
    <mergeCell ref="Z6:AA7"/>
    <mergeCell ref="AB6:AC7"/>
    <mergeCell ref="S29:T30"/>
    <mergeCell ref="V29:AA30"/>
    <mergeCell ref="AB29:AE30"/>
    <mergeCell ref="E29:J30"/>
    <mergeCell ref="O29:P30"/>
    <mergeCell ref="K29:N30"/>
  </mergeCells>
  <phoneticPr fontId="3"/>
  <dataValidations count="1">
    <dataValidation type="whole" operator="greaterThanOrEqual" allowBlank="1" showInputMessage="1" showErrorMessage="1" errorTitle="西暦で入力してください" error="例　2025（年）" sqref="K29:N30" xr:uid="{83AB5739-BC3A-4007-99E6-1C6F0F01B147}">
      <formula1>2024</formula1>
    </dataValidation>
  </dataValidations>
  <printOptions horizontalCentered="1" verticalCentered="1"/>
  <pageMargins left="0.23622047244094491" right="0.23622047244094491" top="0.59055118110236227" bottom="0.74803149606299213" header="0.11811023622047245" footer="0.31496062992125984"/>
  <pageSetup paperSize="9" scale="95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93BF-DECB-4488-B222-72B3FEDDE5B1}">
  <sheetPr transitionEvaluation="1">
    <tabColor rgb="FFFFFF99"/>
    <pageSetUpPr fitToPage="1"/>
  </sheetPr>
  <dimension ref="A1:CA70"/>
  <sheetViews>
    <sheetView view="pageBreakPreview" topLeftCell="C1" zoomScale="55" zoomScaleNormal="70" zoomScaleSheetLayoutView="55" workbookViewId="0">
      <selection activeCell="C14" sqref="C14:D14"/>
    </sheetView>
  </sheetViews>
  <sheetFormatPr defaultColWidth="9" defaultRowHeight="15.75"/>
  <cols>
    <col min="1" max="35" width="4.125" style="45" customWidth="1"/>
    <col min="36" max="41" width="5" style="45" customWidth="1"/>
    <col min="42" max="46" width="4.125" style="45" customWidth="1"/>
    <col min="47" max="47" width="5.25" style="45" customWidth="1"/>
    <col min="48" max="48" width="4.125" style="45" hidden="1" customWidth="1"/>
    <col min="49" max="49" width="12.75" style="67" hidden="1" customWidth="1"/>
    <col min="50" max="51" width="7.125" style="52" hidden="1" customWidth="1"/>
    <col min="52" max="52" width="6.875" style="52" hidden="1" customWidth="1"/>
    <col min="53" max="54" width="8.75" style="59" hidden="1" customWidth="1"/>
    <col min="55" max="56" width="7.625" style="59" hidden="1" customWidth="1"/>
    <col min="57" max="60" width="8.375" style="52" hidden="1" customWidth="1"/>
    <col min="61" max="68" width="8.125" style="59" hidden="1" customWidth="1"/>
    <col min="69" max="69" width="9.875" style="59" hidden="1" customWidth="1"/>
    <col min="70" max="70" width="5.375" style="59" hidden="1" customWidth="1"/>
    <col min="71" max="71" width="9" style="59" hidden="1" customWidth="1"/>
    <col min="72" max="79" width="9" style="45" hidden="1" customWidth="1"/>
    <col min="80" max="80" width="9" style="45" customWidth="1"/>
    <col min="81" max="16384" width="9" style="45"/>
  </cols>
  <sheetData>
    <row r="1" spans="1:78" s="1" customFormat="1" ht="18" customHeight="1" thickBot="1">
      <c r="A1" s="2"/>
      <c r="B1" s="313" t="s">
        <v>37</v>
      </c>
      <c r="C1" s="313"/>
      <c r="D1" s="313"/>
      <c r="E1" s="313"/>
      <c r="F1" s="313"/>
      <c r="G1" s="313"/>
      <c r="H1" s="31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67"/>
      <c r="AX1" s="52"/>
      <c r="AY1" s="52"/>
      <c r="AZ1" s="52"/>
      <c r="BA1" s="59"/>
      <c r="BB1" s="59"/>
      <c r="BC1" s="59"/>
      <c r="BD1" s="59"/>
      <c r="BE1" s="52"/>
      <c r="BF1" s="52"/>
      <c r="BG1" s="52"/>
      <c r="BH1" s="52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</row>
    <row r="2" spans="1:78" s="1" customFormat="1" ht="21" customHeight="1">
      <c r="A2" s="2"/>
      <c r="B2" s="155" t="s">
        <v>228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3"/>
      <c r="AQ2" s="12"/>
      <c r="AR2" s="12"/>
      <c r="AS2" s="12"/>
      <c r="AT2" s="12"/>
      <c r="AU2" s="13"/>
      <c r="AV2" s="4"/>
      <c r="AW2" s="68"/>
      <c r="AX2" s="52"/>
      <c r="AY2" s="52"/>
      <c r="AZ2" s="52"/>
      <c r="BA2" s="59"/>
      <c r="BB2" s="59"/>
      <c r="BC2" s="59"/>
      <c r="BD2" s="59"/>
      <c r="BE2" s="52"/>
      <c r="BF2" s="52"/>
      <c r="BG2" s="52"/>
      <c r="BH2" s="52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</row>
    <row r="3" spans="1:78" s="1" customFormat="1" ht="26.1" customHeight="1" thickBot="1">
      <c r="A3" s="2"/>
      <c r="B3" s="339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11"/>
      <c r="AQ3" s="4"/>
      <c r="AR3" s="4"/>
      <c r="AS3" s="4"/>
      <c r="AT3" s="4"/>
      <c r="AU3" s="8"/>
      <c r="AV3" s="2"/>
      <c r="AW3" s="67"/>
      <c r="AX3" s="52"/>
      <c r="AY3" s="52"/>
      <c r="AZ3" s="52"/>
      <c r="BA3" s="59"/>
      <c r="BB3" s="59"/>
      <c r="BC3" s="59"/>
      <c r="BD3" s="59"/>
      <c r="BE3" s="52"/>
      <c r="BF3" s="52"/>
      <c r="BG3" s="52"/>
      <c r="BH3" s="52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</row>
    <row r="4" spans="1:78" s="1" customFormat="1" ht="24.75" customHeight="1">
      <c r="A4" s="2"/>
      <c r="B4" s="6"/>
      <c r="C4" s="333" t="s">
        <v>253</v>
      </c>
      <c r="D4" s="334"/>
      <c r="E4" s="334"/>
      <c r="F4" s="334"/>
      <c r="G4" s="334"/>
      <c r="H4" s="329">
        <f>請求書!$K$29</f>
        <v>2025</v>
      </c>
      <c r="I4" s="329"/>
      <c r="J4" s="329"/>
      <c r="K4" s="329"/>
      <c r="L4" s="249" t="s">
        <v>0</v>
      </c>
      <c r="M4" s="249"/>
      <c r="N4" s="329">
        <f>請求書!$Q$29</f>
        <v>7</v>
      </c>
      <c r="O4" s="329"/>
      <c r="P4" s="249" t="s">
        <v>6</v>
      </c>
      <c r="Q4" s="249"/>
      <c r="R4" s="249"/>
      <c r="S4" s="249"/>
      <c r="T4" s="249"/>
      <c r="U4" s="332"/>
      <c r="V4" s="248" t="s">
        <v>8</v>
      </c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60"/>
      <c r="AU4" s="8"/>
      <c r="AV4" s="2"/>
      <c r="BR4" s="60"/>
      <c r="BS4" s="60"/>
    </row>
    <row r="5" spans="1:78" s="1" customFormat="1" ht="31.5" customHeight="1">
      <c r="A5" s="2"/>
      <c r="B5" s="6"/>
      <c r="C5" s="247" t="s">
        <v>10</v>
      </c>
      <c r="D5" s="217"/>
      <c r="E5" s="217"/>
      <c r="F5" s="217"/>
      <c r="G5" s="217"/>
      <c r="H5" s="330">
        <f>請求書!$W$14</f>
        <v>1234567890</v>
      </c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1"/>
      <c r="V5" s="247" t="s">
        <v>9</v>
      </c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2"/>
      <c r="AU5" s="8"/>
      <c r="AV5" s="2"/>
      <c r="BR5" s="60"/>
      <c r="BS5" s="60"/>
    </row>
    <row r="6" spans="1:78" s="1" customFormat="1" ht="31.5" customHeight="1">
      <c r="A6" s="2"/>
      <c r="B6" s="6"/>
      <c r="C6" s="299" t="s">
        <v>256</v>
      </c>
      <c r="D6" s="226"/>
      <c r="E6" s="226"/>
      <c r="F6" s="226"/>
      <c r="G6" s="226"/>
      <c r="H6" s="335" t="str">
        <f>請求書!$W$20</f>
        <v>西東京市役所　障害福祉課</v>
      </c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6"/>
      <c r="V6" s="247" t="s">
        <v>11</v>
      </c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2"/>
      <c r="AU6" s="8"/>
      <c r="AV6" s="2"/>
      <c r="BG6" s="52"/>
      <c r="BR6" s="60"/>
      <c r="BS6" s="60"/>
    </row>
    <row r="7" spans="1:78" s="1" customFormat="1" ht="21" customHeight="1" thickBot="1">
      <c r="A7" s="2"/>
      <c r="B7" s="6"/>
      <c r="C7" s="256"/>
      <c r="D7" s="227"/>
      <c r="E7" s="227"/>
      <c r="F7" s="227"/>
      <c r="G7" s="22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8"/>
      <c r="V7" s="255" t="s">
        <v>22</v>
      </c>
      <c r="W7" s="250"/>
      <c r="X7" s="250"/>
      <c r="Y7" s="250"/>
      <c r="Z7" s="250"/>
      <c r="AA7" s="253"/>
      <c r="AB7" s="253"/>
      <c r="AC7" s="253"/>
      <c r="AD7" s="253"/>
      <c r="AE7" s="253"/>
      <c r="AF7" s="253"/>
      <c r="AG7" s="253"/>
      <c r="AH7" s="250" t="s">
        <v>229</v>
      </c>
      <c r="AI7" s="250"/>
      <c r="AJ7" s="250"/>
      <c r="AK7" s="251"/>
      <c r="AL7" s="251"/>
      <c r="AM7" s="250" t="s">
        <v>255</v>
      </c>
      <c r="AN7" s="250"/>
      <c r="AO7" s="250"/>
      <c r="AP7" s="163"/>
      <c r="AQ7" s="164"/>
      <c r="AR7" s="164"/>
      <c r="AS7" s="164"/>
      <c r="AT7" s="165"/>
      <c r="AU7" s="8"/>
      <c r="AV7" s="2"/>
      <c r="BR7" s="60"/>
      <c r="BS7" s="60"/>
    </row>
    <row r="8" spans="1:78" s="1" customFormat="1" ht="33" customHeight="1" thickBot="1">
      <c r="A8" s="2"/>
      <c r="B8" s="6"/>
      <c r="C8" s="70"/>
      <c r="D8" s="70"/>
      <c r="E8" s="70"/>
      <c r="F8" s="70"/>
      <c r="G8" s="70"/>
      <c r="H8" s="70"/>
      <c r="I8" s="70"/>
      <c r="J8" s="70"/>
      <c r="K8" s="53"/>
      <c r="L8" s="53"/>
      <c r="M8" s="53"/>
      <c r="N8" s="53"/>
      <c r="O8" s="53"/>
      <c r="P8" s="53"/>
      <c r="Q8" s="53"/>
      <c r="R8" s="53"/>
      <c r="S8" s="53"/>
      <c r="T8" s="53"/>
      <c r="U8" s="70"/>
      <c r="V8" s="256"/>
      <c r="W8" s="227"/>
      <c r="X8" s="227"/>
      <c r="Y8" s="227"/>
      <c r="Z8" s="227"/>
      <c r="AA8" s="254"/>
      <c r="AB8" s="254"/>
      <c r="AC8" s="254"/>
      <c r="AD8" s="254"/>
      <c r="AE8" s="254"/>
      <c r="AF8" s="254"/>
      <c r="AG8" s="254"/>
      <c r="AH8" s="227"/>
      <c r="AI8" s="227"/>
      <c r="AJ8" s="227"/>
      <c r="AK8" s="252"/>
      <c r="AL8" s="252"/>
      <c r="AM8" s="227"/>
      <c r="AN8" s="227"/>
      <c r="AO8" s="227"/>
      <c r="AP8" s="166"/>
      <c r="AQ8" s="167"/>
      <c r="AR8" s="167"/>
      <c r="AS8" s="167"/>
      <c r="AT8" s="168"/>
      <c r="AU8" s="9"/>
      <c r="AV8" s="2"/>
      <c r="AW8" s="67"/>
      <c r="AX8" s="52"/>
      <c r="AY8" s="52"/>
      <c r="AZ8" s="92"/>
      <c r="BA8" s="59"/>
      <c r="BB8" s="59"/>
      <c r="BC8" s="59"/>
      <c r="BD8" s="59"/>
      <c r="BE8" s="52"/>
      <c r="BF8" s="52"/>
      <c r="BG8" s="52"/>
      <c r="BH8" s="52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</row>
    <row r="9" spans="1:78" s="1" customFormat="1" ht="16.5" customHeight="1" thickBot="1">
      <c r="A9" s="2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10"/>
      <c r="AV9" s="2"/>
      <c r="AW9" s="67"/>
      <c r="AX9" s="52"/>
      <c r="AY9" s="52"/>
      <c r="AZ9" s="52"/>
      <c r="BA9" s="52"/>
      <c r="BB9" s="52"/>
      <c r="BC9" s="59"/>
      <c r="BD9" s="59"/>
      <c r="BE9" s="52"/>
      <c r="BF9" s="52"/>
      <c r="BG9" s="52"/>
      <c r="BH9" s="52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</row>
    <row r="10" spans="1:78" s="1" customFormat="1" ht="16.5">
      <c r="A10" s="2"/>
      <c r="B10" s="6"/>
      <c r="C10" s="323" t="s">
        <v>16</v>
      </c>
      <c r="D10" s="324"/>
      <c r="E10" s="315" t="s">
        <v>17</v>
      </c>
      <c r="F10" s="316"/>
      <c r="G10" s="314" t="s">
        <v>39</v>
      </c>
      <c r="H10" s="315"/>
      <c r="I10" s="315"/>
      <c r="J10" s="315"/>
      <c r="K10" s="315"/>
      <c r="L10" s="315"/>
      <c r="M10" s="315"/>
      <c r="N10" s="315"/>
      <c r="O10" s="315"/>
      <c r="P10" s="316"/>
      <c r="Q10" s="314" t="s">
        <v>45</v>
      </c>
      <c r="R10" s="315"/>
      <c r="S10" s="316"/>
      <c r="T10" s="304" t="s">
        <v>237</v>
      </c>
      <c r="U10" s="305"/>
      <c r="V10" s="305"/>
      <c r="W10" s="306"/>
      <c r="X10" s="302" t="s">
        <v>238</v>
      </c>
      <c r="Y10" s="305"/>
      <c r="Z10" s="305"/>
      <c r="AA10" s="305"/>
      <c r="AB10" s="302" t="s">
        <v>260</v>
      </c>
      <c r="AC10" s="305"/>
      <c r="AD10" s="305"/>
      <c r="AE10" s="309"/>
      <c r="AF10" s="248" t="s">
        <v>23</v>
      </c>
      <c r="AG10" s="249"/>
      <c r="AH10" s="249"/>
      <c r="AI10" s="302"/>
      <c r="AJ10" s="187" t="s">
        <v>282</v>
      </c>
      <c r="AK10" s="182"/>
      <c r="AL10" s="181" t="s">
        <v>279</v>
      </c>
      <c r="AM10" s="181"/>
      <c r="AN10" s="181"/>
      <c r="AO10" s="181"/>
      <c r="AP10" s="181"/>
      <c r="AQ10" s="181"/>
      <c r="AR10" s="181"/>
      <c r="AS10" s="181"/>
      <c r="AT10" s="182"/>
      <c r="AU10" s="10"/>
      <c r="AV10" s="2"/>
      <c r="AW10" s="67"/>
      <c r="AX10" s="52"/>
      <c r="AY10" s="52"/>
      <c r="AZ10" s="52"/>
      <c r="BA10" s="52"/>
      <c r="BB10" s="52"/>
      <c r="BC10" s="59"/>
      <c r="BD10" s="59"/>
      <c r="BE10" s="52"/>
      <c r="BF10" s="52"/>
      <c r="BG10" s="52"/>
      <c r="BH10" s="52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</row>
    <row r="11" spans="1:78" s="1" customFormat="1" ht="18" customHeight="1">
      <c r="A11" s="2"/>
      <c r="B11" s="6"/>
      <c r="C11" s="325"/>
      <c r="D11" s="326"/>
      <c r="E11" s="318"/>
      <c r="F11" s="319"/>
      <c r="G11" s="317"/>
      <c r="H11" s="318"/>
      <c r="I11" s="318"/>
      <c r="J11" s="318"/>
      <c r="K11" s="318"/>
      <c r="L11" s="318"/>
      <c r="M11" s="318"/>
      <c r="N11" s="318"/>
      <c r="O11" s="318"/>
      <c r="P11" s="319"/>
      <c r="Q11" s="317"/>
      <c r="R11" s="318"/>
      <c r="S11" s="319"/>
      <c r="T11" s="299" t="s">
        <v>250</v>
      </c>
      <c r="U11" s="226"/>
      <c r="V11" s="226" t="s">
        <v>251</v>
      </c>
      <c r="W11" s="226"/>
      <c r="X11" s="226" t="s">
        <v>231</v>
      </c>
      <c r="Y11" s="226"/>
      <c r="Z11" s="217" t="s">
        <v>232</v>
      </c>
      <c r="AA11" s="300"/>
      <c r="AB11" s="226" t="s">
        <v>262</v>
      </c>
      <c r="AC11" s="226"/>
      <c r="AD11" s="217" t="s">
        <v>261</v>
      </c>
      <c r="AE11" s="218"/>
      <c r="AF11" s="247"/>
      <c r="AG11" s="217"/>
      <c r="AH11" s="217"/>
      <c r="AI11" s="300"/>
      <c r="AJ11" s="188"/>
      <c r="AK11" s="184"/>
      <c r="AL11" s="183"/>
      <c r="AM11" s="183"/>
      <c r="AN11" s="183"/>
      <c r="AO11" s="183"/>
      <c r="AP11" s="183"/>
      <c r="AQ11" s="183"/>
      <c r="AR11" s="183"/>
      <c r="AS11" s="183"/>
      <c r="AT11" s="184"/>
      <c r="AU11" s="85"/>
      <c r="AV11" s="2"/>
      <c r="AW11" s="67"/>
      <c r="AX11" s="52"/>
      <c r="AY11" s="52"/>
      <c r="AZ11" s="307" t="s">
        <v>41</v>
      </c>
      <c r="BA11" s="308" t="s">
        <v>235</v>
      </c>
      <c r="BB11" s="308" t="s">
        <v>236</v>
      </c>
      <c r="BC11" s="308" t="s">
        <v>233</v>
      </c>
      <c r="BD11" s="308" t="s">
        <v>234</v>
      </c>
      <c r="BE11" s="307" t="s">
        <v>246</v>
      </c>
      <c r="BF11" s="307" t="s">
        <v>241</v>
      </c>
      <c r="BG11" s="307" t="s">
        <v>247</v>
      </c>
      <c r="BH11" s="307" t="s">
        <v>244</v>
      </c>
      <c r="BI11" s="213" t="s">
        <v>239</v>
      </c>
      <c r="BJ11" s="213" t="s">
        <v>242</v>
      </c>
      <c r="BK11" s="213" t="s">
        <v>243</v>
      </c>
      <c r="BL11" s="213" t="s">
        <v>245</v>
      </c>
      <c r="BM11" s="214" t="s">
        <v>266</v>
      </c>
      <c r="BN11" s="214" t="s">
        <v>265</v>
      </c>
      <c r="BO11" s="213" t="s">
        <v>263</v>
      </c>
      <c r="BP11" s="213" t="s">
        <v>264</v>
      </c>
      <c r="BQ11" s="60"/>
      <c r="BR11" s="60"/>
      <c r="BS11" s="60"/>
      <c r="BU11" s="174" t="s">
        <v>277</v>
      </c>
      <c r="BV11" s="174"/>
      <c r="BW11" s="174"/>
      <c r="BX11" s="174"/>
      <c r="BZ11" s="173" t="s">
        <v>280</v>
      </c>
    </row>
    <row r="12" spans="1:78" s="1" customFormat="1" ht="18" customHeight="1" thickBot="1">
      <c r="A12" s="2"/>
      <c r="B12" s="6"/>
      <c r="C12" s="327"/>
      <c r="D12" s="328"/>
      <c r="E12" s="321"/>
      <c r="F12" s="322"/>
      <c r="G12" s="320" t="s">
        <v>18</v>
      </c>
      <c r="H12" s="321"/>
      <c r="I12" s="321"/>
      <c r="J12" s="321"/>
      <c r="K12" s="321"/>
      <c r="L12" s="321" t="s">
        <v>40</v>
      </c>
      <c r="M12" s="321"/>
      <c r="N12" s="321"/>
      <c r="O12" s="321"/>
      <c r="P12" s="322"/>
      <c r="Q12" s="320"/>
      <c r="R12" s="321"/>
      <c r="S12" s="322"/>
      <c r="T12" s="256"/>
      <c r="U12" s="227"/>
      <c r="V12" s="227"/>
      <c r="W12" s="227"/>
      <c r="X12" s="227"/>
      <c r="Y12" s="227"/>
      <c r="Z12" s="219"/>
      <c r="AA12" s="301"/>
      <c r="AB12" s="227"/>
      <c r="AC12" s="227"/>
      <c r="AD12" s="219"/>
      <c r="AE12" s="220"/>
      <c r="AF12" s="303"/>
      <c r="AG12" s="219"/>
      <c r="AH12" s="219"/>
      <c r="AI12" s="301"/>
      <c r="AJ12" s="189"/>
      <c r="AK12" s="186"/>
      <c r="AL12" s="185"/>
      <c r="AM12" s="185"/>
      <c r="AN12" s="185"/>
      <c r="AO12" s="185"/>
      <c r="AP12" s="185"/>
      <c r="AQ12" s="185"/>
      <c r="AR12" s="185"/>
      <c r="AS12" s="185"/>
      <c r="AT12" s="186"/>
      <c r="AU12" s="85"/>
      <c r="AV12" s="2"/>
      <c r="AW12" s="67"/>
      <c r="AX12" s="52"/>
      <c r="AY12" s="52"/>
      <c r="AZ12" s="307"/>
      <c r="BA12" s="308"/>
      <c r="BB12" s="308"/>
      <c r="BC12" s="308"/>
      <c r="BD12" s="308"/>
      <c r="BE12" s="307"/>
      <c r="BF12" s="307"/>
      <c r="BG12" s="307"/>
      <c r="BH12" s="307"/>
      <c r="BI12" s="213"/>
      <c r="BJ12" s="213"/>
      <c r="BK12" s="213"/>
      <c r="BL12" s="213"/>
      <c r="BM12" s="214"/>
      <c r="BN12" s="214"/>
      <c r="BO12" s="213"/>
      <c r="BP12" s="213"/>
      <c r="BQ12" s="60"/>
      <c r="BR12" s="60"/>
      <c r="BS12" s="60"/>
      <c r="BU12" s="174"/>
      <c r="BV12" s="174"/>
      <c r="BW12" s="174"/>
      <c r="BX12" s="174"/>
      <c r="BZ12" s="174"/>
    </row>
    <row r="13" spans="1:78" s="1" customFormat="1" ht="32.1" customHeight="1" thickBot="1">
      <c r="A13" s="2"/>
      <c r="B13" s="6"/>
      <c r="C13" s="344"/>
      <c r="D13" s="229"/>
      <c r="E13" s="345" t="str">
        <f t="shared" ref="E13:E43" si="0">IF(C13="","",TEXT(AW13,"aaa"))</f>
        <v/>
      </c>
      <c r="F13" s="346"/>
      <c r="G13" s="353"/>
      <c r="H13" s="354"/>
      <c r="I13" s="86" t="s">
        <v>50</v>
      </c>
      <c r="J13" s="355"/>
      <c r="K13" s="354"/>
      <c r="L13" s="355"/>
      <c r="M13" s="354"/>
      <c r="N13" s="86" t="s">
        <v>50</v>
      </c>
      <c r="O13" s="228"/>
      <c r="P13" s="347"/>
      <c r="Q13" s="348" t="str">
        <f>IF(G13="","",IF(AND(AZ13&gt;=TIME(0,14,0),MINUTE(AZ13)&gt;=0),IF(MINUTE(AZ13)&lt;15,TIME(HOUR(AZ13),0,0),IF(MINUTE(AZ13)&lt;45,TIME(HOUR(AZ13),30,0),TIME(HOUR(AZ13)+1,0,0))),""))</f>
        <v/>
      </c>
      <c r="R13" s="349"/>
      <c r="S13" s="350"/>
      <c r="T13" s="351"/>
      <c r="U13" s="352"/>
      <c r="V13" s="221"/>
      <c r="W13" s="352"/>
      <c r="X13" s="310" t="str">
        <f t="shared" ref="X13:X43" si="1">IF(AZ13&lt;TIME(0,14,59),"",IF(6&gt;G13,"",IF(AX13&gt;TIME(8,45,0),"","○")))</f>
        <v/>
      </c>
      <c r="Y13" s="311"/>
      <c r="Z13" s="310" t="str">
        <f>IF(BH13&gt;=TIME(0,15,0),"〇","")</f>
        <v/>
      </c>
      <c r="AA13" s="312"/>
      <c r="AB13" s="228"/>
      <c r="AC13" s="229"/>
      <c r="AD13" s="221"/>
      <c r="AE13" s="222"/>
      <c r="AF13" s="341">
        <f t="shared" ref="AF13:AF43" si="2">IF(AND(T13="",V13=""),BA13+BB13+BI13+BJ13+BK13+BL13+BP13,IF(AND(T13="〇",V13=""),BC13+BI13+BJ13+BK13+BL13+BP13,IF(AND(T13="",V13="〇"),BD13+BI13+BJ13+BK13+BL13+BP13,"入力が誤っています")))</f>
        <v>0</v>
      </c>
      <c r="AG13" s="342"/>
      <c r="AH13" s="342"/>
      <c r="AI13" s="343"/>
      <c r="AJ13" s="175" t="str">
        <f>IF(OR(AB13="",BZ13=""),"",IF(AB13&gt;BZ13,"NG",""))</f>
        <v/>
      </c>
      <c r="AK13" s="176"/>
      <c r="AL13" s="179"/>
      <c r="AM13" s="179"/>
      <c r="AN13" s="179"/>
      <c r="AO13" s="179"/>
      <c r="AP13" s="179"/>
      <c r="AQ13" s="179"/>
      <c r="AR13" s="179"/>
      <c r="AS13" s="179"/>
      <c r="AT13" s="180"/>
      <c r="AU13" s="87"/>
      <c r="AV13" s="2"/>
      <c r="AW13" s="69" t="str">
        <f>IF(C13="","",DATE(請求書!$K$29,請求書!$Q$29,実績記録!C13))</f>
        <v/>
      </c>
      <c r="AX13" s="52">
        <f>ROUND(TIME(G13,J13,0),6)</f>
        <v>0</v>
      </c>
      <c r="AY13" s="52">
        <f>ROUND(TIME(L13,O13,0),6)</f>
        <v>0</v>
      </c>
      <c r="AZ13" s="52">
        <f>AY13-AX13</f>
        <v>0</v>
      </c>
      <c r="BA13" s="51">
        <f>IF($AK$7="無",0,IF($AK$7="",0,IF($Q13=TIME(0,30,0),コード表!$B$3,IF($Q13=TIME(1,0,0),コード表!$B$4,IF($Q13=TIME(1,30,0),コード表!$B$5,IF($Q13=TIME(2,0,0),コード表!$B$6,IF($Q13=TIME(2,30,0),コード表!$B$7,IF($Q13=TIME(3,0,0),コード表!$B$8,IF($Q13=TIME(3,30,0),コード表!$B$9,IF($Q13=TIME(4,0,0),コード表!$B$10,IF($Q13=TIME(4,30,0),コード表!$B$11,IF($Q13=TIME(5,0,0),コード表!$B$12,IF($Q13=TIME(5,30,0),コード表!$B$13,IF($Q13=TIME(6,0,0),コード表!$B$14,IF($Q13=TIME(6,30,0),コード表!$B$15,IF($Q13=TIME(7,0,0),コード表!$B$16,IF($Q13=TIME(7,30,0),コード表!$B$17,IF($Q13=TIME(8,0,0),コード表!$B$18,IF($Q13=TIME(8,30,0),コード表!$B$19,IF($Q13=TIME(9,0,0),コード表!$B$20,IF($Q13=TIME(9,30,0),コード表!$B$21,IF($Q13=TIME(10,0,0),コード表!$B$22,IF($Q13=TIME(10,30,0),コード表!$B$23,IF($Q13=TIME(11,0,0),コード表!$B$24,IF($Q13=TIME(11,30,0),コード表!$B$25,IF($Q13=TIME(12,0,0),コード表!$B$26,IF($Q13=TIME(12,30,0),コード表!$B$27,IF($Q13=TIME(13,0,0),コード表!$B$28,IF($Q13=TIME(13,30,0),コード表!$B$29,IF($Q13=TIME(14,0,0),コード表!$B$30,IF($Q13=TIME(14,30,0),コード表!$B$31,IF($Q13=TIME(15,0,0),コード表!$B$32,IF($Q13=TIME(15,30,0),コード表!$B$33,IF($Q13=TIME(16,0,0),コード表!$B$34,""))))))))))))))))))))))))))))))))))</f>
        <v>0</v>
      </c>
      <c r="BB13" s="51">
        <f>IF($AK$7="有",0,IF($AK$7="",0,IF($Q13=TIME(0,30,0),コード表!$B$35,IF($Q13=TIME(1,0,0),コード表!$B$36,IF($Q13=TIME(1,30,0),コード表!$B$37,IF($Q13=TIME(2,0,0),コード表!$B$38,IF($Q13=TIME(2,30,0),コード表!$B$39,IF($Q13=TIME(3,0,0),コード表!$B$40,IF($Q13=TIME(3,30,0),コード表!$B$41,IF($Q13=TIME(4,0,0),コード表!$B$42,IF($Q13=TIME(4,30,0),コード表!$B$43,IF($Q13=TIME(5,0,0),コード表!$B$44,IF($Q13=TIME(5,30,0),コード表!$B$45,IF($Q13=TIME(6,0,0),コード表!$B$46,IF($Q13=TIME(6,30,0),コード表!$B$47,IF($Q13=TIME(7,0,0),コード表!$B$48,IF($Q13=TIME(7,30,0),コード表!$B$49,IF($Q13=TIME(8,0,0),コード表!$B$50,IF($Q13=TIME(8,30,0),コード表!$B$51,IF($Q13=TIME(9,0,0),コード表!$B$52,IF($Q13=TIME(9,30,0),コード表!$B$53,IF($Q13=TIME(10,0,0),コード表!$B$54,IF($Q13=TIME(10,30,0),コード表!$B$55,IF($Q13=TIME(11,0,0),コード表!$B$56,IF($Q13=TIME(11,30,0),コード表!$B$57,IF($Q13=TIME(12,0,0),コード表!$B$58,IF($Q13=TIME(12,30,0),コード表!$B$59,IF($Q13=TIME(13,0,0),コード表!$B$60,IF($Q13=TIME(13,30,0),コード表!$B$61,IF($Q13=TIME(14,0,0),コード表!$B$62,IF($Q13=TIME(14,30,0),コード表!$B$63,IF($Q13=TIME(15,0,0),コード表!$B$64,IF($Q13=TIME(15,30,0),コード表!$B$65,IF($Q13=TIME(16,0,0),コード表!$B$66,""))))))))))))))))))))))))))))))))))</f>
        <v>0</v>
      </c>
      <c r="BC13" s="51" t="str">
        <f>IF($AK$7="","",IF($AK$7="有","",IF(T13="","",IF($Q13=TIME(0,30,0),コード表!$B$67,IF($Q13=TIME(1,0,0),コード表!$B$68,IF($Q13=TIME(1,30,0),コード表!$B$69,IF($Q13=TIME(2,0,0),コード表!$B$70,IF($Q13=TIME(2,30,0),コード表!$B$71,IF($Q13=TIME(3,0,0),コード表!$B$72,IF($Q13=TIME(3,30,0),コード表!$B$73,IF($Q13=TIME(4,0,0),コード表!$B$74,IF($Q13=TIME(4,30,0),コード表!$B$75,IF($Q13=TIME(5,0,0),コード表!$B$76,IF($Q13=TIME(5,30,0),コード表!$B$77,IF($Q13=TIME(6,0,0),コード表!$B$78,IF($Q13=TIME(6,30,0),コード表!$B$79,IF($Q13=TIME(7,0,0),コード表!$B$80,IF($Q13=TIME(7,30,0),コード表!$B$81,IF($Q13=TIME(8,0,0),コード表!$B$82,IF($Q13=TIME(8,30,0),コード表!$B$83,IF($Q13=TIME(9,0,0),コード表!$B$84,IF($Q13=TIME(9,30,0),コード表!$B$85,IF($Q13=TIME(10,0,0),コード表!$B$86,IF($Q13=TIME(10,30,0),コード表!$B$87,IF($Q13=TIME(11,0,0),コード表!$B$88,IF($Q13=TIME(11,30,0),コード表!$B$89,IF($Q13=TIME(12,0,0),コード表!$B$90,IF($Q13=TIME(12,30,0),コード表!$B$91,IF($Q13=TIME(13,0,0),コード表!$B$92,IF($Q13=TIME(13,30,0),コード表!$B$93,IF($Q13=TIME(14,0,0),コード表!$B$94,IF($Q13=TIME(14,30,0),コード表!$B$95,IF($Q13=TIME(15,0,0),コード表!$B$96,IF($Q13=TIME(15,30,0),コード表!$B$97,IF($Q13=TIME(16,0,0),コード表!$B$98,"")))))))))))))))))))))))))))))))))))</f>
        <v/>
      </c>
      <c r="BD13" s="51" t="str">
        <f>IF($AK$7="","",IF($AK$7="有","",IF(V13="","",IF($Q13=TIME(0,30,0),コード表!$B$99,IF($Q13=TIME(1,0,0),コード表!$B$100,IF($Q13=TIME(1,30,0),コード表!$B$101,IF($Q13=TIME(2,0,0),コード表!$B$102,IF($Q13=TIME(2,30,0),コード表!$B$103,IF($Q13=TIME(3,0,0),コード表!$B$104,IF($Q13=TIME(3,30,0),コード表!$B$105,IF($Q13=TIME(4,0,0),コード表!$B$106,IF($Q13=TIME(4,30,0),コード表!$B$107,IF($Q13=TIME(5,0,0),コード表!$B$108,IF($Q13=TIME(5,30,0),コード表!$B$109,IF($Q13=TIME(6,0,0),コード表!$B$110,IF($Q13=TIME(6,30,0),コード表!$B$111,IF($Q13=TIME(7,0,0),コード表!$B$112,IF($Q13=TIME(7,30,0),コード表!$B$113,IF($Q13=TIME(8,0,0),コード表!$B$114,IF($Q13=TIME(8,30,0),コード表!$B$115,IF($Q13=TIME(9,0,0),コード表!$B$116,IF($Q13=TIME(9,30,0),コード表!$B$117,IF($Q13=TIME(10,0,0),コード表!$B$118,IF($Q13=TIME(10,30,0),コード表!$B$119,IF($Q13=TIME(11,0,0),コード表!$B$120,IF($Q13=TIME(11,30,0),コード表!$B$121,IF($Q13=TIME(12,0,0),コード表!$B$122,IF($Q13=TIME(12,30,0),コード表!$B$123,IF($Q13=TIME(13,0,0),コード表!$B$124,IF($Q13=TIME(13,30,0),コード表!$B$125,IF($Q13=TIME(14,0,0),コード表!$B$126,IF($Q13=TIME(14,30,0),コード表!$B$127,IF($Q13=TIME(15,0,0),コード表!$B$128,IF($Q13=TIME(15,30,0),コード表!$B$129,IF($Q13=TIME(16,0,0),コード表!$B$130,"")))))))))))))))))))))))))))))))))))</f>
        <v/>
      </c>
      <c r="BE13" s="52" t="str">
        <f>IF(X13="","",IF(CODE(X13)=8571,ROUND(IF(AY13&gt;=TIME(9,0,0),TIME(9,0,0)-AX13,AZ13),5),""))</f>
        <v/>
      </c>
      <c r="BF13" s="52" t="str">
        <f>IF(AND(BE13&gt;=TIME(0,15,0),MINUTE(BE13)&gt;=0),IF(MINUTE(BE13)&lt;15,TIME(HOUR(BE13),0,0),IF(MINUTE(BE13)&lt;45,TIME(HOUR(BE13),30,0),TIME(HOUR(BE13)+1,0,0))),"")</f>
        <v/>
      </c>
      <c r="BG13" s="52" t="str">
        <f>IF(AY13&lt;TIME(16,0,0),"",ROUND(IF(AX13&gt;=TIME(16,0,0),AY13-AX13,AY13-TIME(16,0,0)),5))</f>
        <v/>
      </c>
      <c r="BH13" s="52" t="str">
        <f>IF(AND(ROUND(BG13,5)&gt;=TIME(0,15,0),MINUTE(ROUND(BG13,5))&gt;=0),IF(MINUTE(ROUND(BG13,5))&lt;15,TIME(HOUR(ROUND(BG13,5)),0,0),IF(MINUTE(ROUND(BG13,5))&lt;45,TIME(HOUR(ROUND(BG13,5)),30,0),TIME(HOUR(ROUND(BG13,5))+1,0,0))),"")</f>
        <v/>
      </c>
      <c r="BI13" s="51">
        <f>IF($AK$7="無",0,IF($AK$7="",0,IF($BF13=TIME(0,30,0),コード表!$B$131,IF($BF13=TIME(1,0,0),コード表!$B$132,IF($BF13=TIME(1,30,0),コード表!$B$133,IF($BF13=TIME(2,0,0),コード表!$B$134,IF($BF13=TIME(2,30,0),コード表!$B$135,IF($BF13=TIME(3,0,0),コード表!$B$136))))))))</f>
        <v>0</v>
      </c>
      <c r="BJ13" s="51">
        <f>IF($AK$7="無",0,IF($AK$7="",0,IF($BH13=TIME(0,30,0),コード表!$B$131,IF($BH13=TIME(1,0,0),コード表!$B$132,IF($BH13=TIME(1,30,0),コード表!$B$133,IF($BH13=TIME(2,0,0),コード表!$B$134,IF($BH13=TIME(2,30,0),コード表!$B$135,IF($BH13=TIME(3,0,0),コード表!$B$136,IF($BH13=TIME(3,30,0),コード表!$B$137,IF($BH13=TIME(4,0,0),コード表!$B$138,IF($BH13=TIME(4,30,0),コード表!$B$139,IF($BH13=TIME(5,0,0),コード表!$B$140,IF($BH13=TIME(5,30,0),コード表!$B$141,IF($BH13=TIME(6,0,0),コード表!$B$142))))))))))))))</f>
        <v>0</v>
      </c>
      <c r="BK13" s="51" t="str">
        <f>IF($AK$7="有","",IF(AND(T13="",V13=""),IF($BF13=TIME(0,30,0),コード表!$B$143,IF($BF13=TIME(1,0,0),コード表!$B$144,IF($BF13=TIME(1,30,0),コード表!$B$145,IF($BF13=TIME(2,0,0),コード表!$B$146,IF($BF13=TIME(2,30,0),コード表!$B$147,IF($BF13=TIME(3,0,0),コード表!$B$148)))))),IF(AND(T13="〇",V13=""),IF($BF13=TIME(0,30,0),コード表!$B$155,IF($BF13=TIME(1,0,0),コード表!$B$156,IF($BF13=TIME(1,30,0),コード表!$B$157,IF($BF13=TIME(2,0,0),コード表!$B$158,IF($BF13=TIME(2,30,0),コード表!$B$159,IF($BF13=TIME(3,0,0),コード表!$B$160)))))),IF(AND(T13="",V13="〇"),IF($BF13=TIME(0,30,0),コード表!$B$167,IF($BF13=TIME(1,0,0),コード表!$B$168,IF($BF13=TIME(1,30,0),コード表!$B$169,IF($BF13=TIME(2,0,0),コード表!$B$170,IF($BF13=TIME(2,30,0),コード表!$B$171,IF($BF13=TIME(3,0,0),コード表!$B$172))))))))))</f>
        <v/>
      </c>
      <c r="BL13" s="51" t="str">
        <f>IF($AK$7="有","",IF(AND(T13="",V13=""),IF($BH13=TIME(0,30,0),コード表!$B$143,IF($BH13=TIME(1,0,0),コード表!$B$144,IF($BH13=TIME(1,30,0),コード表!$B$145,IF($BH13=TIME(2,0,0),コード表!$B$146,IF($BH13=TIME(2,30,0),コード表!$B$147,IF($BH13=TIME(3,0,0),コード表!$B$148,IF($BH13=TIME(3,30,0),コード表!$B$149,IF($BH13=TIME(4,0,0),コード表!$B$150,IF($BH13=TIME(4,30,0),コード表!$B$151,IF($BH13=TIME(5,0,0),コード表!$B$152,IF($BH13=TIME(5,30,0),コード表!$B$153,IF($BH13=TIME(6,0,0),コード表!$B$154)))))))))))),IF(AND(T13="〇",V13=""),IF($BH13=TIME(0,30,0),コード表!$B$155,IF($BH13=TIME(1,0,0),コード表!$B$156,IF($BH13=TIME(1,30,0),コード表!$B$157,IF($BH13=TIME(2,0,0),コード表!$B$158,IF($BH13=TIME(2,30,0),コード表!$B$159,IF($BH13=TIME(3,0,0),コード表!$B$160,IF($BH13=TIME(3,30,0),コード表!$B$161,IF($BH13=TIME(4,0,0),コード表!$B$162,IF($BH13=TIME(4,30,0),コード表!$B$163,IF($BH13=TIME(5,0,0),コード表!$B$164,IF($BH13=TIME(5,30,0),コード表!$B$165,IF($BH13=TIME(6,0,0),コード表!$B$166)))))))))))),IF(AND(T13="",V13="〇"),IF($BH13=TIME(0,30,0),コード表!$B$167,IF($BH13=TIME(1,0,0),コード表!$B$168,IF($BH13=TIME(1,30,0),コード表!$B$169,IF($BH13=TIME(2,0,0),コード表!$B$170,IF($BH13=TIME(2,30,0),コード表!$B$171,IF($BH13=TIME(3,0,0),コード表!$B$172,IF($BH13=TIME(3,30,0),コード表!$B$173,IF($BH13=TIME(4,0,0),コード表!$B$174,IF($BH13=TIME(4,30,0),コード表!$B$175,IF($BH13=TIME(5,0,0),コード表!$B$176,IF($BH13=TIME(5,30,0),コード表!$B$177,IF($BH13=TIME(6,0,0),コード表!$B$178))))))))))))))))</f>
        <v/>
      </c>
      <c r="BM13" s="51">
        <f>BN13/10</f>
        <v>0</v>
      </c>
      <c r="BN13" s="77">
        <f t="shared" ref="BN13:BN43" si="3">ROUNDDOWN(AB13,-1)</f>
        <v>0</v>
      </c>
      <c r="BO13" s="51">
        <f>IF(AD13=1,コード表!$B$179,IF(AD13=2,コード表!$B$180,IF(AD13=3,コード表!$B$181,IF(AD13=4,コード表!$B$182,IF(AD13=5,コード表!$B$183,IF(実績記録!AD13=6,コード表!$B$184,))))))</f>
        <v>0</v>
      </c>
      <c r="BP13" s="51">
        <f>BO13*BM13</f>
        <v>0</v>
      </c>
      <c r="BQ13" s="61" t="s">
        <v>20</v>
      </c>
      <c r="BR13" s="60" t="s">
        <v>42</v>
      </c>
      <c r="BS13" s="60" t="s">
        <v>230</v>
      </c>
      <c r="BT13" s="1">
        <v>1</v>
      </c>
      <c r="BU13" s="1">
        <f>$V13</f>
        <v>0</v>
      </c>
      <c r="BV13" s="1">
        <f t="shared" ref="BV13:BX28" si="4">$V13</f>
        <v>0</v>
      </c>
      <c r="BW13" s="1">
        <f t="shared" si="4"/>
        <v>0</v>
      </c>
      <c r="BX13" s="1">
        <f t="shared" si="4"/>
        <v>0</v>
      </c>
      <c r="BZ13" s="93">
        <f>HOUR(AZ13)*60+MINUTE(AZ13)</f>
        <v>0</v>
      </c>
    </row>
    <row r="14" spans="1:78" s="1" customFormat="1" ht="32.1" customHeight="1" thickTop="1" thickBot="1">
      <c r="A14" s="2"/>
      <c r="B14" s="6"/>
      <c r="C14" s="392"/>
      <c r="D14" s="224"/>
      <c r="E14" s="345" t="str">
        <f t="shared" si="0"/>
        <v/>
      </c>
      <c r="F14" s="346"/>
      <c r="G14" s="356"/>
      <c r="H14" s="357"/>
      <c r="I14" s="88" t="s">
        <v>50</v>
      </c>
      <c r="J14" s="358"/>
      <c r="K14" s="357"/>
      <c r="L14" s="358"/>
      <c r="M14" s="357"/>
      <c r="N14" s="88" t="s">
        <v>50</v>
      </c>
      <c r="O14" s="223"/>
      <c r="P14" s="295"/>
      <c r="Q14" s="348" t="str">
        <f>IF(G14="","",IF(AND(AZ14&gt;=TIME(0,14,0),MINUTE(AZ14)&gt;=0),IF(MINUTE(AZ14)&lt;15,TIME(HOUR(AZ14),0,0),IF(MINUTE(AZ14)&lt;45,TIME(HOUR(AZ14),30,0),TIME(HOUR(AZ14)+1,0,0))),""))</f>
        <v/>
      </c>
      <c r="R14" s="349"/>
      <c r="S14" s="350"/>
      <c r="T14" s="298"/>
      <c r="U14" s="261"/>
      <c r="V14" s="203"/>
      <c r="W14" s="261"/>
      <c r="X14" s="296" t="str">
        <f t="shared" si="1"/>
        <v/>
      </c>
      <c r="Y14" s="297"/>
      <c r="Z14" s="310" t="str">
        <f t="shared" ref="Z14:Z42" si="5">IF(BH14&gt;=TIME(0,15,0),"〇","")</f>
        <v/>
      </c>
      <c r="AA14" s="312"/>
      <c r="AB14" s="223"/>
      <c r="AC14" s="224"/>
      <c r="AD14" s="203"/>
      <c r="AE14" s="204"/>
      <c r="AF14" s="341">
        <f t="shared" si="2"/>
        <v>0</v>
      </c>
      <c r="AG14" s="342"/>
      <c r="AH14" s="342"/>
      <c r="AI14" s="343"/>
      <c r="AJ14" s="175" t="str">
        <f t="shared" ref="AJ14:AJ43" si="6">IF(OR(AB14="",BZ14=""),"",IF(AB14&gt;BZ14,"NG",""))</f>
        <v/>
      </c>
      <c r="AK14" s="176"/>
      <c r="AL14" s="190"/>
      <c r="AM14" s="177"/>
      <c r="AN14" s="177"/>
      <c r="AO14" s="177"/>
      <c r="AP14" s="177"/>
      <c r="AQ14" s="177"/>
      <c r="AR14" s="177"/>
      <c r="AS14" s="177"/>
      <c r="AT14" s="178"/>
      <c r="AU14" s="87"/>
      <c r="AV14" s="2"/>
      <c r="AW14" s="69" t="str">
        <f>IF(C14="","",DATE(請求書!$K$29,請求書!$Q$29,実績記録!C14))</f>
        <v/>
      </c>
      <c r="AX14" s="52">
        <f t="shared" ref="AX14:AX43" si="7">ROUND(TIME(G14,J14,0),6)</f>
        <v>0</v>
      </c>
      <c r="AY14" s="52">
        <f>ROUND(TIME(L14,O14,0),6)</f>
        <v>0</v>
      </c>
      <c r="AZ14" s="52">
        <f>AY14-AX14</f>
        <v>0</v>
      </c>
      <c r="BA14" s="51">
        <f>IF($AK$7="無",0,IF($AK$7="",0,IF($Q14=TIME(0,30,0),コード表!$B$3,IF($Q14=TIME(1,0,0),コード表!$B$4,IF($Q14=TIME(1,30,0),コード表!$B$5,IF($Q14=TIME(2,0,0),コード表!$B$6,IF($Q14=TIME(2,30,0),コード表!$B$7,IF($Q14=TIME(3,0,0),コード表!$B$8,IF($Q14=TIME(3,30,0),コード表!$B$9,IF($Q14=TIME(4,0,0),コード表!$B$10,IF($Q14=TIME(4,30,0),コード表!$B$11,IF($Q14=TIME(5,0,0),コード表!$B$12,IF($Q14=TIME(5,30,0),コード表!$B$13,IF($Q14=TIME(6,0,0),コード表!$B$14,IF($Q14=TIME(6,30,0),コード表!$B$15,IF($Q14=TIME(7,0,0),コード表!$B$16,IF($Q14=TIME(7,30,0),コード表!$B$17,IF($Q14=TIME(8,0,0),コード表!$B$18,IF($Q14=TIME(8,30,0),コード表!$B$19,IF($Q14=TIME(9,0,0),コード表!$B$20,IF($Q14=TIME(9,30,0),コード表!$B$21,IF($Q14=TIME(10,0,0),コード表!$B$22,IF($Q14=TIME(10,30,0),コード表!$B$23,IF($Q14=TIME(11,0,0),コード表!$B$24,IF($Q14=TIME(11,30,0),コード表!$B$25,IF($Q14=TIME(12,0,0),コード表!$B$26,IF($Q14=TIME(12,30,0),コード表!$B$27,IF($Q14=TIME(13,0,0),コード表!$B$28,IF($Q14=TIME(13,30,0),コード表!$B$29,IF($Q14=TIME(14,0,0),コード表!$B$30,IF($Q14=TIME(14,30,0),コード表!$B$31,IF($Q14=TIME(15,0,0),コード表!$B$32,IF($Q14=TIME(15,30,0),コード表!$B$33,IF($Q14=TIME(16,0,0),コード表!$B$34,""))))))))))))))))))))))))))))))))))</f>
        <v>0</v>
      </c>
      <c r="BB14" s="51">
        <f>IF($AK$7="有",0,IF($AK$7="",0,IF($Q14=TIME(0,30,0),コード表!$B$35,IF($Q14=TIME(1,0,0),コード表!$B$36,IF($Q14=TIME(1,30,0),コード表!$B$37,IF($Q14=TIME(2,0,0),コード表!$B$38,IF($Q14=TIME(2,30,0),コード表!$B$39,IF($Q14=TIME(3,0,0),コード表!$B$40,IF($Q14=TIME(3,30,0),コード表!$B$41,IF($Q14=TIME(4,0,0),コード表!$B$42,IF($Q14=TIME(4,30,0),コード表!$B$43,IF($Q14=TIME(5,0,0),コード表!$B$44,IF($Q14=TIME(5,30,0),コード表!$B$45,IF($Q14=TIME(6,0,0),コード表!$B$46,IF($Q14=TIME(6,30,0),コード表!$B$47,IF($Q14=TIME(7,0,0),コード表!$B$48,IF($Q14=TIME(7,30,0),コード表!$B$49,IF($Q14=TIME(8,0,0),コード表!$B$50,IF($Q14=TIME(8,30,0),コード表!$B$51,IF($Q14=TIME(9,0,0),コード表!$B$52,IF($Q14=TIME(9,30,0),コード表!$B$53,IF($Q14=TIME(10,0,0),コード表!$B$54,IF($Q14=TIME(10,30,0),コード表!$B$55,IF($Q14=TIME(11,0,0),コード表!$B$56,IF($Q14=TIME(11,30,0),コード表!$B$57,IF($Q14=TIME(12,0,0),コード表!$B$58,IF($Q14=TIME(12,30,0),コード表!$B$59,IF($Q14=TIME(13,0,0),コード表!$B$60,IF($Q14=TIME(13,30,0),コード表!$B$61,IF($Q14=TIME(14,0,0),コード表!$B$62,IF($Q14=TIME(14,30,0),コード表!$B$63,IF($Q14=TIME(15,0,0),コード表!$B$64,IF($Q14=TIME(15,30,0),コード表!$B$65,IF($Q14=TIME(16,0,0),コード表!$B$66,""))))))))))))))))))))))))))))))))))</f>
        <v>0</v>
      </c>
      <c r="BC14" s="51" t="str">
        <f>IF($AK$7="","",IF($AK$7="有","",IF(T14="","",IF($Q14=TIME(0,30,0),コード表!$B$67,IF($Q14=TIME(1,0,0),コード表!$B$68,IF($Q14=TIME(1,30,0),コード表!$B$69,IF($Q14=TIME(2,0,0),コード表!$B$70,IF($Q14=TIME(2,30,0),コード表!$B$71,IF($Q14=TIME(3,0,0),コード表!$B$72,IF($Q14=TIME(3,30,0),コード表!$B$73,IF($Q14=TIME(4,0,0),コード表!$B$74,IF($Q14=TIME(4,30,0),コード表!$B$75,IF($Q14=TIME(5,0,0),コード表!$B$76,IF($Q14=TIME(5,30,0),コード表!$B$77,IF($Q14=TIME(6,0,0),コード表!$B$78,IF($Q14=TIME(6,30,0),コード表!$B$79,IF($Q14=TIME(7,0,0),コード表!$B$80,IF($Q14=TIME(7,30,0),コード表!$B$81,IF($Q14=TIME(8,0,0),コード表!$B$82,IF($Q14=TIME(8,30,0),コード表!$B$83,IF($Q14=TIME(9,0,0),コード表!$B$84,IF($Q14=TIME(9,30,0),コード表!$B$85,IF($Q14=TIME(10,0,0),コード表!$B$86,IF($Q14=TIME(10,30,0),コード表!$B$87,IF($Q14=TIME(11,0,0),コード表!$B$88,IF($Q14=TIME(11,30,0),コード表!$B$89,IF($Q14=TIME(12,0,0),コード表!$B$90,IF($Q14=TIME(12,30,0),コード表!$B$91,IF($Q14=TIME(13,0,0),コード表!$B$92,IF($Q14=TIME(13,30,0),コード表!$B$93,IF($Q14=TIME(14,0,0),コード表!$B$94,IF($Q14=TIME(14,30,0),コード表!$B$95,IF($Q14=TIME(15,0,0),コード表!$B$96,IF($Q14=TIME(15,30,0),コード表!$B$97,IF($Q14=TIME(16,0,0),コード表!$B$98,"")))))))))))))))))))))))))))))))))))</f>
        <v/>
      </c>
      <c r="BD14" s="51" t="str">
        <f>IF($AK$7="","",IF($AK$7="有","",IF(V14="","",IF($Q14=TIME(0,30,0),コード表!$B$99,IF($Q14=TIME(1,0,0),コード表!$B$100,IF($Q14=TIME(1,30,0),コード表!$B$101,IF($Q14=TIME(2,0,0),コード表!$B$102,IF($Q14=TIME(2,30,0),コード表!$B$103,IF($Q14=TIME(3,0,0),コード表!$B$104,IF($Q14=TIME(3,30,0),コード表!$B$105,IF($Q14=TIME(4,0,0),コード表!$B$106,IF($Q14=TIME(4,30,0),コード表!$B$107,IF($Q14=TIME(5,0,0),コード表!$B$108,IF($Q14=TIME(5,30,0),コード表!$B$109,IF($Q14=TIME(6,0,0),コード表!$B$110,IF($Q14=TIME(6,30,0),コード表!$B$111,IF($Q14=TIME(7,0,0),コード表!$B$112,IF($Q14=TIME(7,30,0),コード表!$B$113,IF($Q14=TIME(8,0,0),コード表!$B$114,IF($Q14=TIME(8,30,0),コード表!$B$115,IF($Q14=TIME(9,0,0),コード表!$B$116,IF($Q14=TIME(9,30,0),コード表!$B$117,IF($Q14=TIME(10,0,0),コード表!$B$118,IF($Q14=TIME(10,30,0),コード表!$B$119,IF($Q14=TIME(11,0,0),コード表!$B$120,IF($Q14=TIME(11,30,0),コード表!$B$121,IF($Q14=TIME(12,0,0),コード表!$B$122,IF($Q14=TIME(12,30,0),コード表!$B$123,IF($Q14=TIME(13,0,0),コード表!$B$124,IF($Q14=TIME(13,30,0),コード表!$B$125,IF($Q14=TIME(14,0,0),コード表!$B$126,IF($Q14=TIME(14,30,0),コード表!$B$127,IF($Q14=TIME(15,0,0),コード表!$B$128,IF($Q14=TIME(15,30,0),コード表!$B$129,IF($Q14=TIME(16,0,0),コード表!$B$130,"")))))))))))))))))))))))))))))))))))</f>
        <v/>
      </c>
      <c r="BE14" s="52" t="str">
        <f t="shared" ref="BE14:BE43" si="8">IF(X14="","",IF(CODE(X14)=8571,ROUND(IF(AY14&gt;=TIME(9,0,0),TIME(9,0,0)-AX14,AZ14),5),""))</f>
        <v/>
      </c>
      <c r="BF14" s="52" t="str">
        <f t="shared" ref="BF14" si="9">IF(AND(BE14&gt;=TIME(0,15,0),MINUTE(BE14)&gt;=0),IF(MINUTE(BE14)&lt;15,TIME(HOUR(BE14),0,0),IF(MINUTE(BE14)&lt;45,TIME(HOUR(BE14),30,0),TIME(HOUR(BE14)+1,0,0))),"")</f>
        <v/>
      </c>
      <c r="BG14" s="52" t="str">
        <f t="shared" ref="BG14:BG43" si="10">IF(AY14&lt;TIME(16,0,0),"",ROUND(IF(AX14&gt;=TIME(16,0,0),AY14-AX14,AY14-TIME(16,0,0)),5))</f>
        <v/>
      </c>
      <c r="BH14" s="52" t="str">
        <f t="shared" ref="BH14:BH43" si="11">IF(AND(ROUND(BG14,5)&gt;=TIME(0,15,0),MINUTE(ROUND(BG14,5))&gt;=0),IF(MINUTE(ROUND(BG14,5))&lt;15,TIME(HOUR(ROUND(BG14,5)),0,0),IF(MINUTE(ROUND(BG14,5))&lt;45,TIME(HOUR(ROUND(BG14,5)),30,0),TIME(HOUR(ROUND(BG14,5))+1,0,0))),"")</f>
        <v/>
      </c>
      <c r="BI14" s="51">
        <f>IF($AK$7="無",0,IF($AK$7="",0,IF($BF14=TIME(0,30,0),コード表!$B$131,IF($BF14=TIME(1,0,0),コード表!$B$132,IF($BF14=TIME(1,30,0),コード表!$B$133,IF($BF14=TIME(2,0,0),コード表!$B$134,IF($BF14=TIME(2,30,0),コード表!$B$135,IF($BF14=TIME(3,0,0),コード表!$B$136))))))))</f>
        <v>0</v>
      </c>
      <c r="BJ14" s="51">
        <f>IF($AK$7="無",0,IF($AK$7="",0,IF($BH14=TIME(0,30,0),コード表!$B$131,IF($BH14=TIME(1,0,0),コード表!$B$132,IF($BH14=TIME(1,30,0),コード表!$B$133,IF($BH14=TIME(2,0,0),コード表!$B$134,IF($BH14=TIME(2,30,0),コード表!$B$135,IF($BH14=TIME(3,0,0),コード表!$B$136,IF($BH14=TIME(3,30,0),コード表!$B$137,IF($BH14=TIME(4,0,0),コード表!$B$138,IF($BH14=TIME(4,30,0),コード表!$B$139,IF($BH14=TIME(5,0,0),コード表!$B$140,IF($BH14=TIME(5,30,0),コード表!$B$141,IF($BH14=TIME(6,0,0),コード表!$B$142))))))))))))))</f>
        <v>0</v>
      </c>
      <c r="BK14" s="51" t="str">
        <f>IF($AK$7="有","",IF(AND(T14="",V14=""),IF($BF14=TIME(0,30,0),コード表!$B$143,IF($BF14=TIME(1,0,0),コード表!$B$144,IF($BF14=TIME(1,30,0),コード表!$B$145,IF($BF14=TIME(2,0,0),コード表!$B$146,IF($BF14=TIME(2,30,0),コード表!$B$147,IF($BF14=TIME(3,0,0),コード表!$B$148)))))),IF(AND(T14="〇",V14=""),IF($BF14=TIME(0,30,0),コード表!$B$155,IF($BF14=TIME(1,0,0),コード表!$B$156,IF($BF14=TIME(1,30,0),コード表!$B$157,IF($BF14=TIME(2,0,0),コード表!$B$158,IF($BF14=TIME(2,30,0),コード表!$B$159,IF($BF14=TIME(3,0,0),コード表!$B$160)))))),IF(AND(T14="",V14="〇"),IF($BF14=TIME(0,30,0),コード表!$B$167,IF($BF14=TIME(1,0,0),コード表!$B$168,IF($BF14=TIME(1,30,0),コード表!$B$169,IF($BF14=TIME(2,0,0),コード表!$B$170,IF($BF14=TIME(2,30,0),コード表!$B$171,IF($BF14=TIME(3,0,0),コード表!$B$172))))))))))</f>
        <v/>
      </c>
      <c r="BL14" s="51" t="str">
        <f>IF($AK$7="有","",IF(AND(T14="",V14=""),IF($BH14=TIME(0,30,0),コード表!$B$143,IF($BH14=TIME(1,0,0),コード表!$B$144,IF($BH14=TIME(1,30,0),コード表!$B$145,IF($BH14=TIME(2,0,0),コード表!$B$146,IF($BH14=TIME(2,30,0),コード表!$B$147,IF($BH14=TIME(3,0,0),コード表!$B$148,IF($BH14=TIME(3,30,0),コード表!$B$149,IF($BH14=TIME(4,0,0),コード表!$B$150,IF($BH14=TIME(4,30,0),コード表!$B$151,IF($BH14=TIME(5,0,0),コード表!$B$152,IF($BH14=TIME(5,30,0),コード表!$B$153,IF($BH14=TIME(6,0,0),コード表!$B$154)))))))))))),IF(AND(T14="〇",V14=""),IF($BH14=TIME(0,30,0),コード表!$B$155,IF($BH14=TIME(1,0,0),コード表!$B$156,IF($BH14=TIME(1,30,0),コード表!$B$157,IF($BH14=TIME(2,0,0),コード表!$B$158,IF($BH14=TIME(2,30,0),コード表!$B$159,IF($BH14=TIME(3,0,0),コード表!$B$160,IF($BH14=TIME(3,30,0),コード表!$B$161,IF($BH14=TIME(4,0,0),コード表!$B$162,IF($BH14=TIME(4,30,0),コード表!$B$163,IF($BH14=TIME(5,0,0),コード表!$B$164,IF($BH14=TIME(5,30,0),コード表!$B$165,IF($BH14=TIME(6,0,0),コード表!$B$166)))))))))))),IF(AND(T14="",V14="〇"),IF($BH14=TIME(0,30,0),コード表!$B$167,IF($BH14=TIME(1,0,0),コード表!$B$168,IF($BH14=TIME(1,30,0),コード表!$B$169,IF($BH14=TIME(2,0,0),コード表!$B$170,IF($BH14=TIME(2,30,0),コード表!$B$171,IF($BH14=TIME(3,0,0),コード表!$B$172,IF($BH14=TIME(3,30,0),コード表!$B$173,IF($BH14=TIME(4,0,0),コード表!$B$174,IF($BH14=TIME(4,30,0),コード表!$B$175,IF($BH14=TIME(5,0,0),コード表!$B$176,IF($BH14=TIME(5,30,0),コード表!$B$177,IF($BH14=TIME(6,0,0),コード表!$B$178))))))))))))))))</f>
        <v/>
      </c>
      <c r="BM14" s="51">
        <f t="shared" ref="BM14:BM43" si="12">BN14/10</f>
        <v>0</v>
      </c>
      <c r="BN14" s="77">
        <f t="shared" si="3"/>
        <v>0</v>
      </c>
      <c r="BO14" s="51">
        <f>IF(AD14=1,コード表!$B$179,IF(AD14=2,コード表!$B$180,IF(AD14=3,コード表!$B$181,IF(AD14=4,コード表!$B$182,IF(AD14=5,コード表!$B$183,IF(実績記録!AD14=6,コード表!$B$184,))))))</f>
        <v>0</v>
      </c>
      <c r="BP14" s="51">
        <f t="shared" ref="BP14:BP43" si="13">BO14*BM14</f>
        <v>0</v>
      </c>
      <c r="BQ14" s="61" t="s">
        <v>21</v>
      </c>
      <c r="BR14" s="60"/>
      <c r="BS14" s="60" t="s">
        <v>249</v>
      </c>
      <c r="BT14" s="1">
        <v>2</v>
      </c>
      <c r="BU14" s="1">
        <f t="shared" ref="BU14:BU43" si="14">V14</f>
        <v>0</v>
      </c>
      <c r="BV14" s="1">
        <f t="shared" si="4"/>
        <v>0</v>
      </c>
      <c r="BW14" s="1">
        <f t="shared" si="4"/>
        <v>0</v>
      </c>
      <c r="BX14" s="1">
        <f t="shared" si="4"/>
        <v>0</v>
      </c>
      <c r="BZ14" s="93">
        <f t="shared" ref="BZ14:BZ43" si="15">HOUR(AZ14)*60+MINUTE(AZ14)</f>
        <v>0</v>
      </c>
    </row>
    <row r="15" spans="1:78" s="1" customFormat="1" ht="32.1" customHeight="1" thickTop="1" thickBot="1">
      <c r="A15" s="2"/>
      <c r="B15" s="6"/>
      <c r="C15" s="392"/>
      <c r="D15" s="224"/>
      <c r="E15" s="345" t="str">
        <f t="shared" si="0"/>
        <v/>
      </c>
      <c r="F15" s="346"/>
      <c r="G15" s="356"/>
      <c r="H15" s="357"/>
      <c r="I15" s="88" t="s">
        <v>50</v>
      </c>
      <c r="J15" s="358"/>
      <c r="K15" s="357"/>
      <c r="L15" s="358"/>
      <c r="M15" s="357"/>
      <c r="N15" s="88" t="s">
        <v>50</v>
      </c>
      <c r="O15" s="223"/>
      <c r="P15" s="295"/>
      <c r="Q15" s="348" t="str">
        <f t="shared" ref="Q15:Q43" si="16">IF(G15="","",IF(AND(AZ15&gt;=TIME(0,14,0),MINUTE(AZ15)&gt;=0),IF(MINUTE(AZ15)&lt;15,TIME(HOUR(AZ15),0,0),IF(MINUTE(AZ15)&lt;45,TIME(HOUR(AZ15),30,0),TIME(HOUR(AZ15)+1,0,0))),""))</f>
        <v/>
      </c>
      <c r="R15" s="349"/>
      <c r="S15" s="350"/>
      <c r="T15" s="298"/>
      <c r="U15" s="261"/>
      <c r="V15" s="203"/>
      <c r="W15" s="261"/>
      <c r="X15" s="296" t="str">
        <f t="shared" si="1"/>
        <v/>
      </c>
      <c r="Y15" s="297"/>
      <c r="Z15" s="310" t="str">
        <f t="shared" si="5"/>
        <v/>
      </c>
      <c r="AA15" s="312"/>
      <c r="AB15" s="223"/>
      <c r="AC15" s="224"/>
      <c r="AD15" s="203"/>
      <c r="AE15" s="204"/>
      <c r="AF15" s="341">
        <f t="shared" si="2"/>
        <v>0</v>
      </c>
      <c r="AG15" s="342"/>
      <c r="AH15" s="342"/>
      <c r="AI15" s="343"/>
      <c r="AJ15" s="175" t="str">
        <f t="shared" si="6"/>
        <v/>
      </c>
      <c r="AK15" s="176"/>
      <c r="AL15" s="177"/>
      <c r="AM15" s="177"/>
      <c r="AN15" s="177"/>
      <c r="AO15" s="177"/>
      <c r="AP15" s="177"/>
      <c r="AQ15" s="177"/>
      <c r="AR15" s="177"/>
      <c r="AS15" s="177"/>
      <c r="AT15" s="178"/>
      <c r="AU15" s="87"/>
      <c r="AV15" s="2"/>
      <c r="AW15" s="69" t="str">
        <f>IF(C15="","",DATE(請求書!$K$29,請求書!$Q$29,実績記録!C15))</f>
        <v/>
      </c>
      <c r="AX15" s="52">
        <f t="shared" si="7"/>
        <v>0</v>
      </c>
      <c r="AY15" s="52">
        <f t="shared" ref="AY15:AY43" si="17">ROUND(TIME(L15,O15,0),6)</f>
        <v>0</v>
      </c>
      <c r="AZ15" s="52">
        <f>AY15-AX15</f>
        <v>0</v>
      </c>
      <c r="BA15" s="51">
        <f>IF($AK$7="無",0,IF($AK$7="",0,IF($Q15=TIME(0,30,0),コード表!$B$3,IF($Q15=TIME(1,0,0),コード表!$B$4,IF($Q15=TIME(1,30,0),コード表!$B$5,IF($Q15=TIME(2,0,0),コード表!$B$6,IF($Q15=TIME(2,30,0),コード表!$B$7,IF($Q15=TIME(3,0,0),コード表!$B$8,IF($Q15=TIME(3,30,0),コード表!$B$9,IF($Q15=TIME(4,0,0),コード表!$B$10,IF($Q15=TIME(4,30,0),コード表!$B$11,IF($Q15=TIME(5,0,0),コード表!$B$12,IF($Q15=TIME(5,30,0),コード表!$B$13,IF($Q15=TIME(6,0,0),コード表!$B$14,IF($Q15=TIME(6,30,0),コード表!$B$15,IF($Q15=TIME(7,0,0),コード表!$B$16,IF($Q15=TIME(7,30,0),コード表!$B$17,IF($Q15=TIME(8,0,0),コード表!$B$18,IF($Q15=TIME(8,30,0),コード表!$B$19,IF($Q15=TIME(9,0,0),コード表!$B$20,IF($Q15=TIME(9,30,0),コード表!$B$21,IF($Q15=TIME(10,0,0),コード表!$B$22,IF($Q15=TIME(10,30,0),コード表!$B$23,IF($Q15=TIME(11,0,0),コード表!$B$24,IF($Q15=TIME(11,30,0),コード表!$B$25,IF($Q15=TIME(12,0,0),コード表!$B$26,IF($Q15=TIME(12,30,0),コード表!$B$27,IF($Q15=TIME(13,0,0),コード表!$B$28,IF($Q15=TIME(13,30,0),コード表!$B$29,IF($Q15=TIME(14,0,0),コード表!$B$30,IF($Q15=TIME(14,30,0),コード表!$B$31,IF($Q15=TIME(15,0,0),コード表!$B$32,IF($Q15=TIME(15,30,0),コード表!$B$33,IF($Q15=TIME(16,0,0),コード表!$B$34,""))))))))))))))))))))))))))))))))))</f>
        <v>0</v>
      </c>
      <c r="BB15" s="51">
        <f>IF($AK$7="有",0,IF($AK$7="",0,IF($Q15=TIME(0,30,0),コード表!$B$35,IF($Q15=TIME(1,0,0),コード表!$B$36,IF($Q15=TIME(1,30,0),コード表!$B$37,IF($Q15=TIME(2,0,0),コード表!$B$38,IF($Q15=TIME(2,30,0),コード表!$B$39,IF($Q15=TIME(3,0,0),コード表!$B$40,IF($Q15=TIME(3,30,0),コード表!$B$41,IF($Q15=TIME(4,0,0),コード表!$B$42,IF($Q15=TIME(4,30,0),コード表!$B$43,IF($Q15=TIME(5,0,0),コード表!$B$44,IF($Q15=TIME(5,30,0),コード表!$B$45,IF($Q15=TIME(6,0,0),コード表!$B$46,IF($Q15=TIME(6,30,0),コード表!$B$47,IF($Q15=TIME(7,0,0),コード表!$B$48,IF($Q15=TIME(7,30,0),コード表!$B$49,IF($Q15=TIME(8,0,0),コード表!$B$50,IF($Q15=TIME(8,30,0),コード表!$B$51,IF($Q15=TIME(9,0,0),コード表!$B$52,IF($Q15=TIME(9,30,0),コード表!$B$53,IF($Q15=TIME(10,0,0),コード表!$B$54,IF($Q15=TIME(10,30,0),コード表!$B$55,IF($Q15=TIME(11,0,0),コード表!$B$56,IF($Q15=TIME(11,30,0),コード表!$B$57,IF($Q15=TIME(12,0,0),コード表!$B$58,IF($Q15=TIME(12,30,0),コード表!$B$59,IF($Q15=TIME(13,0,0),コード表!$B$60,IF($Q15=TIME(13,30,0),コード表!$B$61,IF($Q15=TIME(14,0,0),コード表!$B$62,IF($Q15=TIME(14,30,0),コード表!$B$63,IF($Q15=TIME(15,0,0),コード表!$B$64,IF($Q15=TIME(15,30,0),コード表!$B$65,IF($Q15=TIME(16,0,0),コード表!$B$66,""))))))))))))))))))))))))))))))))))</f>
        <v>0</v>
      </c>
      <c r="BC15" s="51" t="str">
        <f>IF($AK$7="","",IF($AK$7="有","",IF(T15="","",IF($Q15=TIME(0,30,0),コード表!$B$67,IF($Q15=TIME(1,0,0),コード表!$B$68,IF($Q15=TIME(1,30,0),コード表!$B$69,IF($Q15=TIME(2,0,0),コード表!$B$70,IF($Q15=TIME(2,30,0),コード表!$B$71,IF($Q15=TIME(3,0,0),コード表!$B$72,IF($Q15=TIME(3,30,0),コード表!$B$73,IF($Q15=TIME(4,0,0),コード表!$B$74,IF($Q15=TIME(4,30,0),コード表!$B$75,IF($Q15=TIME(5,0,0),コード表!$B$76,IF($Q15=TIME(5,30,0),コード表!$B$77,IF($Q15=TIME(6,0,0),コード表!$B$78,IF($Q15=TIME(6,30,0),コード表!$B$79,IF($Q15=TIME(7,0,0),コード表!$B$80,IF($Q15=TIME(7,30,0),コード表!$B$81,IF($Q15=TIME(8,0,0),コード表!$B$82,IF($Q15=TIME(8,30,0),コード表!$B$83,IF($Q15=TIME(9,0,0),コード表!$B$84,IF($Q15=TIME(9,30,0),コード表!$B$85,IF($Q15=TIME(10,0,0),コード表!$B$86,IF($Q15=TIME(10,30,0),コード表!$B$87,IF($Q15=TIME(11,0,0),コード表!$B$88,IF($Q15=TIME(11,30,0),コード表!$B$89,IF($Q15=TIME(12,0,0),コード表!$B$90,IF($Q15=TIME(12,30,0),コード表!$B$91,IF($Q15=TIME(13,0,0),コード表!$B$92,IF($Q15=TIME(13,30,0),コード表!$B$93,IF($Q15=TIME(14,0,0),コード表!$B$94,IF($Q15=TIME(14,30,0),コード表!$B$95,IF($Q15=TIME(15,0,0),コード表!$B$96,IF($Q15=TIME(15,30,0),コード表!$B$97,IF($Q15=TIME(16,0,0),コード表!$B$98,"")))))))))))))))))))))))))))))))))))</f>
        <v/>
      </c>
      <c r="BD15" s="51" t="str">
        <f>IF($AK$7="","",IF($AK$7="有","",IF(V15="","",IF($Q15=TIME(0,30,0),コード表!$B$99,IF($Q15=TIME(1,0,0),コード表!$B$100,IF($Q15=TIME(1,30,0),コード表!$B$101,IF($Q15=TIME(2,0,0),コード表!$B$102,IF($Q15=TIME(2,30,0),コード表!$B$103,IF($Q15=TIME(3,0,0),コード表!$B$104,IF($Q15=TIME(3,30,0),コード表!$B$105,IF($Q15=TIME(4,0,0),コード表!$B$106,IF($Q15=TIME(4,30,0),コード表!$B$107,IF($Q15=TIME(5,0,0),コード表!$B$108,IF($Q15=TIME(5,30,0),コード表!$B$109,IF($Q15=TIME(6,0,0),コード表!$B$110,IF($Q15=TIME(6,30,0),コード表!$B$111,IF($Q15=TIME(7,0,0),コード表!$B$112,IF($Q15=TIME(7,30,0),コード表!$B$113,IF($Q15=TIME(8,0,0),コード表!$B$114,IF($Q15=TIME(8,30,0),コード表!$B$115,IF($Q15=TIME(9,0,0),コード表!$B$116,IF($Q15=TIME(9,30,0),コード表!$B$117,IF($Q15=TIME(10,0,0),コード表!$B$118,IF($Q15=TIME(10,30,0),コード表!$B$119,IF($Q15=TIME(11,0,0),コード表!$B$120,IF($Q15=TIME(11,30,0),コード表!$B$121,IF($Q15=TIME(12,0,0),コード表!$B$122,IF($Q15=TIME(12,30,0),コード表!$B$123,IF($Q15=TIME(13,0,0),コード表!$B$124,IF($Q15=TIME(13,30,0),コード表!$B$125,IF($Q15=TIME(14,0,0),コード表!$B$126,IF($Q15=TIME(14,30,0),コード表!$B$127,IF($Q15=TIME(15,0,0),コード表!$B$128,IF($Q15=TIME(15,30,0),コード表!$B$129,IF($Q15=TIME(16,0,0),コード表!$B$130,"")))))))))))))))))))))))))))))))))))</f>
        <v/>
      </c>
      <c r="BE15" s="52" t="str">
        <f t="shared" si="8"/>
        <v/>
      </c>
      <c r="BF15" s="52" t="str">
        <f t="shared" ref="BF15" si="18">IF(AND(BE15&gt;=TIME(0,15,0),MINUTE(BE15)&gt;=0),IF(MINUTE(BE15)&lt;15,TIME(HOUR(BE15),0,0),IF(MINUTE(BE15)&lt;45,TIME(HOUR(BE15),30,0),TIME(HOUR(BE15)+1,0,0))),"")</f>
        <v/>
      </c>
      <c r="BG15" s="52" t="str">
        <f t="shared" si="10"/>
        <v/>
      </c>
      <c r="BH15" s="52" t="str">
        <f t="shared" si="11"/>
        <v/>
      </c>
      <c r="BI15" s="51">
        <f>IF($AK$7="無",0,IF($AK$7="",0,IF($BF15=TIME(0,30,0),コード表!$B$131,IF($BF15=TIME(1,0,0),コード表!$B$132,IF($BF15=TIME(1,30,0),コード表!$B$133,IF($BF15=TIME(2,0,0),コード表!$B$134,IF($BF15=TIME(2,30,0),コード表!$B$135,IF($BF15=TIME(3,0,0),コード表!$B$136))))))))</f>
        <v>0</v>
      </c>
      <c r="BJ15" s="51">
        <f>IF($AK$7="無",0,IF($AK$7="",0,IF($BH15=TIME(0,30,0),コード表!$B$131,IF($BH15=TIME(1,0,0),コード表!$B$132,IF($BH15=TIME(1,30,0),コード表!$B$133,IF($BH15=TIME(2,0,0),コード表!$B$134,IF($BH15=TIME(2,30,0),コード表!$B$135,IF($BH15=TIME(3,0,0),コード表!$B$136,IF($BH15=TIME(3,30,0),コード表!$B$137,IF($BH15=TIME(4,0,0),コード表!$B$138,IF($BH15=TIME(4,30,0),コード表!$B$139,IF($BH15=TIME(5,0,0),コード表!$B$140,IF($BH15=TIME(5,30,0),コード表!$B$141,IF($BH15=TIME(6,0,0),コード表!$B$142))))))))))))))</f>
        <v>0</v>
      </c>
      <c r="BK15" s="51" t="str">
        <f>IF($AK$7="有","",IF(AND(T15="",V15=""),IF($BF15=TIME(0,30,0),コード表!$B$143,IF($BF15=TIME(1,0,0),コード表!$B$144,IF($BF15=TIME(1,30,0),コード表!$B$145,IF($BF15=TIME(2,0,0),コード表!$B$146,IF($BF15=TIME(2,30,0),コード表!$B$147,IF($BF15=TIME(3,0,0),コード表!$B$148)))))),IF(AND(T15="〇",V15=""),IF($BF15=TIME(0,30,0),コード表!$B$155,IF($BF15=TIME(1,0,0),コード表!$B$156,IF($BF15=TIME(1,30,0),コード表!$B$157,IF($BF15=TIME(2,0,0),コード表!$B$158,IF($BF15=TIME(2,30,0),コード表!$B$159,IF($BF15=TIME(3,0,0),コード表!$B$160)))))),IF(AND(T15="",V15="〇"),IF($BF15=TIME(0,30,0),コード表!$B$167,IF($BF15=TIME(1,0,0),コード表!$B$168,IF($BF15=TIME(1,30,0),コード表!$B$169,IF($BF15=TIME(2,0,0),コード表!$B$170,IF($BF15=TIME(2,30,0),コード表!$B$171,IF($BF15=TIME(3,0,0),コード表!$B$172))))))))))</f>
        <v/>
      </c>
      <c r="BL15" s="51" t="str">
        <f>IF($AK$7="有","",IF(AND(T15="",V15=""),IF($BH15=TIME(0,30,0),コード表!$B$143,IF($BH15=TIME(1,0,0),コード表!$B$144,IF($BH15=TIME(1,30,0),コード表!$B$145,IF($BH15=TIME(2,0,0),コード表!$B$146,IF($BH15=TIME(2,30,0),コード表!$B$147,IF($BH15=TIME(3,0,0),コード表!$B$148,IF($BH15=TIME(3,30,0),コード表!$B$149,IF($BH15=TIME(4,0,0),コード表!$B$150,IF($BH15=TIME(4,30,0),コード表!$B$151,IF($BH15=TIME(5,0,0),コード表!$B$152,IF($BH15=TIME(5,30,0),コード表!$B$153,IF($BH15=TIME(6,0,0),コード表!$B$154)))))))))))),IF(AND(T15="〇",V15=""),IF($BH15=TIME(0,30,0),コード表!$B$155,IF($BH15=TIME(1,0,0),コード表!$B$156,IF($BH15=TIME(1,30,0),コード表!$B$157,IF($BH15=TIME(2,0,0),コード表!$B$158,IF($BH15=TIME(2,30,0),コード表!$B$159,IF($BH15=TIME(3,0,0),コード表!$B$160,IF($BH15=TIME(3,30,0),コード表!$B$161,IF($BH15=TIME(4,0,0),コード表!$B$162,IF($BH15=TIME(4,30,0),コード表!$B$163,IF($BH15=TIME(5,0,0),コード表!$B$164,IF($BH15=TIME(5,30,0),コード表!$B$165,IF($BH15=TIME(6,0,0),コード表!$B$166)))))))))))),IF(AND(T15="",V15="〇"),IF($BH15=TIME(0,30,0),コード表!$B$167,IF($BH15=TIME(1,0,0),コード表!$B$168,IF($BH15=TIME(1,30,0),コード表!$B$169,IF($BH15=TIME(2,0,0),コード表!$B$170,IF($BH15=TIME(2,30,0),コード表!$B$171,IF($BH15=TIME(3,0,0),コード表!$B$172,IF($BH15=TIME(3,30,0),コード表!$B$173,IF($BH15=TIME(4,0,0),コード表!$B$174,IF($BH15=TIME(4,30,0),コード表!$B$175,IF($BH15=TIME(5,0,0),コード表!$B$176,IF($BH15=TIME(5,30,0),コード表!$B$177,IF($BH15=TIME(6,0,0),コード表!$B$178))))))))))))))))</f>
        <v/>
      </c>
      <c r="BM15" s="51">
        <f t="shared" si="12"/>
        <v>0</v>
      </c>
      <c r="BN15" s="77">
        <f t="shared" si="3"/>
        <v>0</v>
      </c>
      <c r="BO15" s="51">
        <f>IF(AD15=1,コード表!$B$179,IF(AD15=2,コード表!$B$180,IF(AD15=3,コード表!$B$181,IF(AD15=4,コード表!$B$182,IF(AD15=5,コード表!$B$183,IF(実績記録!AD15=6,コード表!$B$184,))))))</f>
        <v>0</v>
      </c>
      <c r="BP15" s="51">
        <f t="shared" si="13"/>
        <v>0</v>
      </c>
      <c r="BQ15" s="60" t="s">
        <v>248</v>
      </c>
      <c r="BR15" s="60"/>
      <c r="BS15" s="60"/>
      <c r="BT15" s="1">
        <v>3</v>
      </c>
      <c r="BU15" s="1">
        <f t="shared" si="14"/>
        <v>0</v>
      </c>
      <c r="BV15" s="1">
        <f t="shared" si="4"/>
        <v>0</v>
      </c>
      <c r="BW15" s="1">
        <f t="shared" si="4"/>
        <v>0</v>
      </c>
      <c r="BX15" s="1">
        <f t="shared" si="4"/>
        <v>0</v>
      </c>
      <c r="BZ15" s="93">
        <f t="shared" si="15"/>
        <v>0</v>
      </c>
    </row>
    <row r="16" spans="1:78" s="1" customFormat="1" ht="32.1" customHeight="1" thickTop="1" thickBot="1">
      <c r="A16" s="2"/>
      <c r="B16" s="6"/>
      <c r="C16" s="392"/>
      <c r="D16" s="224"/>
      <c r="E16" s="345" t="str">
        <f t="shared" si="0"/>
        <v/>
      </c>
      <c r="F16" s="346"/>
      <c r="G16" s="356"/>
      <c r="H16" s="357"/>
      <c r="I16" s="88" t="s">
        <v>50</v>
      </c>
      <c r="J16" s="358"/>
      <c r="K16" s="357"/>
      <c r="L16" s="358"/>
      <c r="M16" s="357"/>
      <c r="N16" s="88" t="s">
        <v>50</v>
      </c>
      <c r="O16" s="223"/>
      <c r="P16" s="295"/>
      <c r="Q16" s="348" t="str">
        <f t="shared" si="16"/>
        <v/>
      </c>
      <c r="R16" s="349"/>
      <c r="S16" s="350"/>
      <c r="T16" s="298"/>
      <c r="U16" s="261"/>
      <c r="V16" s="203"/>
      <c r="W16" s="261"/>
      <c r="X16" s="296" t="str">
        <f t="shared" si="1"/>
        <v/>
      </c>
      <c r="Y16" s="297"/>
      <c r="Z16" s="310" t="str">
        <f t="shared" si="5"/>
        <v/>
      </c>
      <c r="AA16" s="312"/>
      <c r="AB16" s="223"/>
      <c r="AC16" s="224"/>
      <c r="AD16" s="203"/>
      <c r="AE16" s="204"/>
      <c r="AF16" s="341">
        <f t="shared" si="2"/>
        <v>0</v>
      </c>
      <c r="AG16" s="342"/>
      <c r="AH16" s="342"/>
      <c r="AI16" s="343"/>
      <c r="AJ16" s="175" t="str">
        <f t="shared" si="6"/>
        <v/>
      </c>
      <c r="AK16" s="176"/>
      <c r="AL16" s="177"/>
      <c r="AM16" s="177"/>
      <c r="AN16" s="177"/>
      <c r="AO16" s="177"/>
      <c r="AP16" s="177"/>
      <c r="AQ16" s="177"/>
      <c r="AR16" s="177"/>
      <c r="AS16" s="177"/>
      <c r="AT16" s="178"/>
      <c r="AU16" s="87"/>
      <c r="AV16" s="2"/>
      <c r="AW16" s="69" t="str">
        <f>IF(C16="","",DATE(請求書!$K$29,請求書!$Q$29,実績記録!C16))</f>
        <v/>
      </c>
      <c r="AX16" s="52">
        <f t="shared" si="7"/>
        <v>0</v>
      </c>
      <c r="AY16" s="52">
        <f t="shared" si="17"/>
        <v>0</v>
      </c>
      <c r="AZ16" s="52">
        <f t="shared" ref="AZ16" si="19">AY16-AX16</f>
        <v>0</v>
      </c>
      <c r="BA16" s="51">
        <f>IF($AK$7="無",0,IF($AK$7="",0,IF($Q16=TIME(0,30,0),コード表!$B$3,IF($Q16=TIME(1,0,0),コード表!$B$4,IF($Q16=TIME(1,30,0),コード表!$B$5,IF($Q16=TIME(2,0,0),コード表!$B$6,IF($Q16=TIME(2,30,0),コード表!$B$7,IF($Q16=TIME(3,0,0),コード表!$B$8,IF($Q16=TIME(3,30,0),コード表!$B$9,IF($Q16=TIME(4,0,0),コード表!$B$10,IF($Q16=TIME(4,30,0),コード表!$B$11,IF($Q16=TIME(5,0,0),コード表!$B$12,IF($Q16=TIME(5,30,0),コード表!$B$13,IF($Q16=TIME(6,0,0),コード表!$B$14,IF($Q16=TIME(6,30,0),コード表!$B$15,IF($Q16=TIME(7,0,0),コード表!$B$16,IF($Q16=TIME(7,30,0),コード表!$B$17,IF($Q16=TIME(8,0,0),コード表!$B$18,IF($Q16=TIME(8,30,0),コード表!$B$19,IF($Q16=TIME(9,0,0),コード表!$B$20,IF($Q16=TIME(9,30,0),コード表!$B$21,IF($Q16=TIME(10,0,0),コード表!$B$22,IF($Q16=TIME(10,30,0),コード表!$B$23,IF($Q16=TIME(11,0,0),コード表!$B$24,IF($Q16=TIME(11,30,0),コード表!$B$25,IF($Q16=TIME(12,0,0),コード表!$B$26,IF($Q16=TIME(12,30,0),コード表!$B$27,IF($Q16=TIME(13,0,0),コード表!$B$28,IF($Q16=TIME(13,30,0),コード表!$B$29,IF($Q16=TIME(14,0,0),コード表!$B$30,IF($Q16=TIME(14,30,0),コード表!$B$31,IF($Q16=TIME(15,0,0),コード表!$B$32,IF($Q16=TIME(15,30,0),コード表!$B$33,IF($Q16=TIME(16,0,0),コード表!$B$34,""))))))))))))))))))))))))))))))))))</f>
        <v>0</v>
      </c>
      <c r="BB16" s="51">
        <f>IF($AK$7="有",0,IF($AK$7="",0,IF($Q16=TIME(0,30,0),コード表!$B$35,IF($Q16=TIME(1,0,0),コード表!$B$36,IF($Q16=TIME(1,30,0),コード表!$B$37,IF($Q16=TIME(2,0,0),コード表!$B$38,IF($Q16=TIME(2,30,0),コード表!$B$39,IF($Q16=TIME(3,0,0),コード表!$B$40,IF($Q16=TIME(3,30,0),コード表!$B$41,IF($Q16=TIME(4,0,0),コード表!$B$42,IF($Q16=TIME(4,30,0),コード表!$B$43,IF($Q16=TIME(5,0,0),コード表!$B$44,IF($Q16=TIME(5,30,0),コード表!$B$45,IF($Q16=TIME(6,0,0),コード表!$B$46,IF($Q16=TIME(6,30,0),コード表!$B$47,IF($Q16=TIME(7,0,0),コード表!$B$48,IF($Q16=TIME(7,30,0),コード表!$B$49,IF($Q16=TIME(8,0,0),コード表!$B$50,IF($Q16=TIME(8,30,0),コード表!$B$51,IF($Q16=TIME(9,0,0),コード表!$B$52,IF($Q16=TIME(9,30,0),コード表!$B$53,IF($Q16=TIME(10,0,0),コード表!$B$54,IF($Q16=TIME(10,30,0),コード表!$B$55,IF($Q16=TIME(11,0,0),コード表!$B$56,IF($Q16=TIME(11,30,0),コード表!$B$57,IF($Q16=TIME(12,0,0),コード表!$B$58,IF($Q16=TIME(12,30,0),コード表!$B$59,IF($Q16=TIME(13,0,0),コード表!$B$60,IF($Q16=TIME(13,30,0),コード表!$B$61,IF($Q16=TIME(14,0,0),コード表!$B$62,IF($Q16=TIME(14,30,0),コード表!$B$63,IF($Q16=TIME(15,0,0),コード表!$B$64,IF($Q16=TIME(15,30,0),コード表!$B$65,IF($Q16=TIME(16,0,0),コード表!$B$66,""))))))))))))))))))))))))))))))))))</f>
        <v>0</v>
      </c>
      <c r="BC16" s="51" t="str">
        <f>IF($AK$7="","",IF($AK$7="有","",IF(T16="","",IF($Q16=TIME(0,30,0),コード表!$B$67,IF($Q16=TIME(1,0,0),コード表!$B$68,IF($Q16=TIME(1,30,0),コード表!$B$69,IF($Q16=TIME(2,0,0),コード表!$B$70,IF($Q16=TIME(2,30,0),コード表!$B$71,IF($Q16=TIME(3,0,0),コード表!$B$72,IF($Q16=TIME(3,30,0),コード表!$B$73,IF($Q16=TIME(4,0,0),コード表!$B$74,IF($Q16=TIME(4,30,0),コード表!$B$75,IF($Q16=TIME(5,0,0),コード表!$B$76,IF($Q16=TIME(5,30,0),コード表!$B$77,IF($Q16=TIME(6,0,0),コード表!$B$78,IF($Q16=TIME(6,30,0),コード表!$B$79,IF($Q16=TIME(7,0,0),コード表!$B$80,IF($Q16=TIME(7,30,0),コード表!$B$81,IF($Q16=TIME(8,0,0),コード表!$B$82,IF($Q16=TIME(8,30,0),コード表!$B$83,IF($Q16=TIME(9,0,0),コード表!$B$84,IF($Q16=TIME(9,30,0),コード表!$B$85,IF($Q16=TIME(10,0,0),コード表!$B$86,IF($Q16=TIME(10,30,0),コード表!$B$87,IF($Q16=TIME(11,0,0),コード表!$B$88,IF($Q16=TIME(11,30,0),コード表!$B$89,IF($Q16=TIME(12,0,0),コード表!$B$90,IF($Q16=TIME(12,30,0),コード表!$B$91,IF($Q16=TIME(13,0,0),コード表!$B$92,IF($Q16=TIME(13,30,0),コード表!$B$93,IF($Q16=TIME(14,0,0),コード表!$B$94,IF($Q16=TIME(14,30,0),コード表!$B$95,IF($Q16=TIME(15,0,0),コード表!$B$96,IF($Q16=TIME(15,30,0),コード表!$B$97,IF($Q16=TIME(16,0,0),コード表!$B$98,"")))))))))))))))))))))))))))))))))))</f>
        <v/>
      </c>
      <c r="BD16" s="51" t="str">
        <f>IF($AK$7="","",IF($AK$7="有","",IF(V16="","",IF($Q16=TIME(0,30,0),コード表!$B$99,IF($Q16=TIME(1,0,0),コード表!$B$100,IF($Q16=TIME(1,30,0),コード表!$B$101,IF($Q16=TIME(2,0,0),コード表!$B$102,IF($Q16=TIME(2,30,0),コード表!$B$103,IF($Q16=TIME(3,0,0),コード表!$B$104,IF($Q16=TIME(3,30,0),コード表!$B$105,IF($Q16=TIME(4,0,0),コード表!$B$106,IF($Q16=TIME(4,30,0),コード表!$B$107,IF($Q16=TIME(5,0,0),コード表!$B$108,IF($Q16=TIME(5,30,0),コード表!$B$109,IF($Q16=TIME(6,0,0),コード表!$B$110,IF($Q16=TIME(6,30,0),コード表!$B$111,IF($Q16=TIME(7,0,0),コード表!$B$112,IF($Q16=TIME(7,30,0),コード表!$B$113,IF($Q16=TIME(8,0,0),コード表!$B$114,IF($Q16=TIME(8,30,0),コード表!$B$115,IF($Q16=TIME(9,0,0),コード表!$B$116,IF($Q16=TIME(9,30,0),コード表!$B$117,IF($Q16=TIME(10,0,0),コード表!$B$118,IF($Q16=TIME(10,30,0),コード表!$B$119,IF($Q16=TIME(11,0,0),コード表!$B$120,IF($Q16=TIME(11,30,0),コード表!$B$121,IF($Q16=TIME(12,0,0),コード表!$B$122,IF($Q16=TIME(12,30,0),コード表!$B$123,IF($Q16=TIME(13,0,0),コード表!$B$124,IF($Q16=TIME(13,30,0),コード表!$B$125,IF($Q16=TIME(14,0,0),コード表!$B$126,IF($Q16=TIME(14,30,0),コード表!$B$127,IF($Q16=TIME(15,0,0),コード表!$B$128,IF($Q16=TIME(15,30,0),コード表!$B$129,IF($Q16=TIME(16,0,0),コード表!$B$130,"")))))))))))))))))))))))))))))))))))</f>
        <v/>
      </c>
      <c r="BE16" s="52" t="str">
        <f t="shared" si="8"/>
        <v/>
      </c>
      <c r="BF16" s="52" t="str">
        <f t="shared" ref="BF16" si="20">IF(AND(BE16&gt;=TIME(0,15,0),MINUTE(BE16)&gt;=0),IF(MINUTE(BE16)&lt;15,TIME(HOUR(BE16),0,0),IF(MINUTE(BE16)&lt;45,TIME(HOUR(BE16),30,0),TIME(HOUR(BE16)+1,0,0))),"")</f>
        <v/>
      </c>
      <c r="BG16" s="52" t="str">
        <f t="shared" si="10"/>
        <v/>
      </c>
      <c r="BH16" s="52" t="str">
        <f t="shared" si="11"/>
        <v/>
      </c>
      <c r="BI16" s="51">
        <f>IF($AK$7="無",0,IF($AK$7="",0,IF($BF16=TIME(0,30,0),コード表!$B$131,IF($BF16=TIME(1,0,0),コード表!$B$132,IF($BF16=TIME(1,30,0),コード表!$B$133,IF($BF16=TIME(2,0,0),コード表!$B$134,IF($BF16=TIME(2,30,0),コード表!$B$135,IF($BF16=TIME(3,0,0),コード表!$B$136))))))))</f>
        <v>0</v>
      </c>
      <c r="BJ16" s="51">
        <f>IF($AK$7="無",0,IF($AK$7="",0,IF($BH16=TIME(0,30,0),コード表!$B$131,IF($BH16=TIME(1,0,0),コード表!$B$132,IF($BH16=TIME(1,30,0),コード表!$B$133,IF($BH16=TIME(2,0,0),コード表!$B$134,IF($BH16=TIME(2,30,0),コード表!$B$135,IF($BH16=TIME(3,0,0),コード表!$B$136,IF($BH16=TIME(3,30,0),コード表!$B$137,IF($BH16=TIME(4,0,0),コード表!$B$138,IF($BH16=TIME(4,30,0),コード表!$B$139,IF($BH16=TIME(5,0,0),コード表!$B$140,IF($BH16=TIME(5,30,0),コード表!$B$141,IF($BH16=TIME(6,0,0),コード表!$B$142))))))))))))))</f>
        <v>0</v>
      </c>
      <c r="BK16" s="51" t="str">
        <f>IF($AK$7="有","",IF(AND(T16="",V16=""),IF($BF16=TIME(0,30,0),コード表!$B$143,IF($BF16=TIME(1,0,0),コード表!$B$144,IF($BF16=TIME(1,30,0),コード表!$B$145,IF($BF16=TIME(2,0,0),コード表!$B$146,IF($BF16=TIME(2,30,0),コード表!$B$147,IF($BF16=TIME(3,0,0),コード表!$B$148)))))),IF(AND(T16="〇",V16=""),IF($BF16=TIME(0,30,0),コード表!$B$155,IF($BF16=TIME(1,0,0),コード表!$B$156,IF($BF16=TIME(1,30,0),コード表!$B$157,IF($BF16=TIME(2,0,0),コード表!$B$158,IF($BF16=TIME(2,30,0),コード表!$B$159,IF($BF16=TIME(3,0,0),コード表!$B$160)))))),IF(AND(T16="",V16="〇"),IF($BF16=TIME(0,30,0),コード表!$B$167,IF($BF16=TIME(1,0,0),コード表!$B$168,IF($BF16=TIME(1,30,0),コード表!$B$169,IF($BF16=TIME(2,0,0),コード表!$B$170,IF($BF16=TIME(2,30,0),コード表!$B$171,IF($BF16=TIME(3,0,0),コード表!$B$172))))))))))</f>
        <v/>
      </c>
      <c r="BL16" s="51" t="str">
        <f>IF($AK$7="有","",IF(AND(T16="",V16=""),IF($BH16=TIME(0,30,0),コード表!$B$143,IF($BH16=TIME(1,0,0),コード表!$B$144,IF($BH16=TIME(1,30,0),コード表!$B$145,IF($BH16=TIME(2,0,0),コード表!$B$146,IF($BH16=TIME(2,30,0),コード表!$B$147,IF($BH16=TIME(3,0,0),コード表!$B$148,IF($BH16=TIME(3,30,0),コード表!$B$149,IF($BH16=TIME(4,0,0),コード表!$B$150,IF($BH16=TIME(4,30,0),コード表!$B$151,IF($BH16=TIME(5,0,0),コード表!$B$152,IF($BH16=TIME(5,30,0),コード表!$B$153,IF($BH16=TIME(6,0,0),コード表!$B$154)))))))))))),IF(AND(T16="〇",V16=""),IF($BH16=TIME(0,30,0),コード表!$B$155,IF($BH16=TIME(1,0,0),コード表!$B$156,IF($BH16=TIME(1,30,0),コード表!$B$157,IF($BH16=TIME(2,0,0),コード表!$B$158,IF($BH16=TIME(2,30,0),コード表!$B$159,IF($BH16=TIME(3,0,0),コード表!$B$160,IF($BH16=TIME(3,30,0),コード表!$B$161,IF($BH16=TIME(4,0,0),コード表!$B$162,IF($BH16=TIME(4,30,0),コード表!$B$163,IF($BH16=TIME(5,0,0),コード表!$B$164,IF($BH16=TIME(5,30,0),コード表!$B$165,IF($BH16=TIME(6,0,0),コード表!$B$166)))))))))))),IF(AND(T16="",V16="〇"),IF($BH16=TIME(0,30,0),コード表!$B$167,IF($BH16=TIME(1,0,0),コード表!$B$168,IF($BH16=TIME(1,30,0),コード表!$B$169,IF($BH16=TIME(2,0,0),コード表!$B$170,IF($BH16=TIME(2,30,0),コード表!$B$171,IF($BH16=TIME(3,0,0),コード表!$B$172,IF($BH16=TIME(3,30,0),コード表!$B$173,IF($BH16=TIME(4,0,0),コード表!$B$174,IF($BH16=TIME(4,30,0),コード表!$B$175,IF($BH16=TIME(5,0,0),コード表!$B$176,IF($BH16=TIME(5,30,0),コード表!$B$177,IF($BH16=TIME(6,0,0),コード表!$B$178))))))))))))))))</f>
        <v/>
      </c>
      <c r="BM16" s="51">
        <f t="shared" si="12"/>
        <v>0</v>
      </c>
      <c r="BN16" s="77">
        <f t="shared" si="3"/>
        <v>0</v>
      </c>
      <c r="BO16" s="51">
        <f>IF(AD16=1,コード表!$B$179,IF(AD16=2,コード表!$B$180,IF(AD16=3,コード表!$B$181,IF(AD16=4,コード表!$B$182,IF(AD16=5,コード表!$B$183,IF(実績記録!AD16=6,コード表!$B$184,))))))</f>
        <v>0</v>
      </c>
      <c r="BP16" s="51">
        <f t="shared" si="13"/>
        <v>0</v>
      </c>
      <c r="BQ16" s="60"/>
      <c r="BR16" s="60"/>
      <c r="BS16" s="60"/>
      <c r="BT16" s="1">
        <v>4</v>
      </c>
      <c r="BU16" s="1">
        <f t="shared" si="14"/>
        <v>0</v>
      </c>
      <c r="BV16" s="1">
        <f t="shared" si="4"/>
        <v>0</v>
      </c>
      <c r="BW16" s="1">
        <f t="shared" si="4"/>
        <v>0</v>
      </c>
      <c r="BX16" s="1">
        <f t="shared" si="4"/>
        <v>0</v>
      </c>
      <c r="BZ16" s="93">
        <f t="shared" si="15"/>
        <v>0</v>
      </c>
    </row>
    <row r="17" spans="1:78" s="1" customFormat="1" ht="32.1" customHeight="1" thickTop="1" thickBot="1">
      <c r="A17" s="2"/>
      <c r="B17" s="6"/>
      <c r="C17" s="392"/>
      <c r="D17" s="224"/>
      <c r="E17" s="345" t="str">
        <f t="shared" si="0"/>
        <v/>
      </c>
      <c r="F17" s="346"/>
      <c r="G17" s="356"/>
      <c r="H17" s="357"/>
      <c r="I17" s="88" t="s">
        <v>50</v>
      </c>
      <c r="J17" s="358"/>
      <c r="K17" s="357"/>
      <c r="L17" s="358"/>
      <c r="M17" s="357"/>
      <c r="N17" s="88" t="s">
        <v>50</v>
      </c>
      <c r="O17" s="223"/>
      <c r="P17" s="295"/>
      <c r="Q17" s="348" t="str">
        <f t="shared" si="16"/>
        <v/>
      </c>
      <c r="R17" s="349"/>
      <c r="S17" s="350"/>
      <c r="T17" s="298"/>
      <c r="U17" s="261"/>
      <c r="V17" s="203"/>
      <c r="W17" s="261"/>
      <c r="X17" s="296" t="str">
        <f t="shared" si="1"/>
        <v/>
      </c>
      <c r="Y17" s="297"/>
      <c r="Z17" s="310" t="str">
        <f t="shared" si="5"/>
        <v/>
      </c>
      <c r="AA17" s="312"/>
      <c r="AB17" s="223"/>
      <c r="AC17" s="224"/>
      <c r="AD17" s="203"/>
      <c r="AE17" s="204"/>
      <c r="AF17" s="341">
        <f t="shared" si="2"/>
        <v>0</v>
      </c>
      <c r="AG17" s="342"/>
      <c r="AH17" s="342"/>
      <c r="AI17" s="343"/>
      <c r="AJ17" s="175" t="str">
        <f t="shared" si="6"/>
        <v/>
      </c>
      <c r="AK17" s="176"/>
      <c r="AL17" s="177"/>
      <c r="AM17" s="177"/>
      <c r="AN17" s="177"/>
      <c r="AO17" s="177"/>
      <c r="AP17" s="177"/>
      <c r="AQ17" s="177"/>
      <c r="AR17" s="177"/>
      <c r="AS17" s="177"/>
      <c r="AT17" s="178"/>
      <c r="AU17" s="87"/>
      <c r="AV17" s="2"/>
      <c r="AW17" s="69" t="str">
        <f>IF(C17="","",DATE(請求書!$K$29,請求書!$Q$29,実績記録!C17))</f>
        <v/>
      </c>
      <c r="AX17" s="52">
        <f t="shared" si="7"/>
        <v>0</v>
      </c>
      <c r="AY17" s="52">
        <f t="shared" si="17"/>
        <v>0</v>
      </c>
      <c r="AZ17" s="52">
        <f t="shared" ref="AZ17" si="21">AY17-AX17</f>
        <v>0</v>
      </c>
      <c r="BA17" s="51">
        <f>IF($AK$7="無",0,IF($AK$7="",0,IF($Q17=TIME(0,30,0),コード表!$B$3,IF($Q17=TIME(1,0,0),コード表!$B$4,IF($Q17=TIME(1,30,0),コード表!$B$5,IF($Q17=TIME(2,0,0),コード表!$B$6,IF($Q17=TIME(2,30,0),コード表!$B$7,IF($Q17=TIME(3,0,0),コード表!$B$8,IF($Q17=TIME(3,30,0),コード表!$B$9,IF($Q17=TIME(4,0,0),コード表!$B$10,IF($Q17=TIME(4,30,0),コード表!$B$11,IF($Q17=TIME(5,0,0),コード表!$B$12,IF($Q17=TIME(5,30,0),コード表!$B$13,IF($Q17=TIME(6,0,0),コード表!$B$14,IF($Q17=TIME(6,30,0),コード表!$B$15,IF($Q17=TIME(7,0,0),コード表!$B$16,IF($Q17=TIME(7,30,0),コード表!$B$17,IF($Q17=TIME(8,0,0),コード表!$B$18,IF($Q17=TIME(8,30,0),コード表!$B$19,IF($Q17=TIME(9,0,0),コード表!$B$20,IF($Q17=TIME(9,30,0),コード表!$B$21,IF($Q17=TIME(10,0,0),コード表!$B$22,IF($Q17=TIME(10,30,0),コード表!$B$23,IF($Q17=TIME(11,0,0),コード表!$B$24,IF($Q17=TIME(11,30,0),コード表!$B$25,IF($Q17=TIME(12,0,0),コード表!$B$26,IF($Q17=TIME(12,30,0),コード表!$B$27,IF($Q17=TIME(13,0,0),コード表!$B$28,IF($Q17=TIME(13,30,0),コード表!$B$29,IF($Q17=TIME(14,0,0),コード表!$B$30,IF($Q17=TIME(14,30,0),コード表!$B$31,IF($Q17=TIME(15,0,0),コード表!$B$32,IF($Q17=TIME(15,30,0),コード表!$B$33,IF($Q17=TIME(16,0,0),コード表!$B$34,""))))))))))))))))))))))))))))))))))</f>
        <v>0</v>
      </c>
      <c r="BB17" s="51">
        <f>IF($AK$7="有",0,IF($AK$7="",0,IF($Q17=TIME(0,30,0),コード表!$B$35,IF($Q17=TIME(1,0,0),コード表!$B$36,IF($Q17=TIME(1,30,0),コード表!$B$37,IF($Q17=TIME(2,0,0),コード表!$B$38,IF($Q17=TIME(2,30,0),コード表!$B$39,IF($Q17=TIME(3,0,0),コード表!$B$40,IF($Q17=TIME(3,30,0),コード表!$B$41,IF($Q17=TIME(4,0,0),コード表!$B$42,IF($Q17=TIME(4,30,0),コード表!$B$43,IF($Q17=TIME(5,0,0),コード表!$B$44,IF($Q17=TIME(5,30,0),コード表!$B$45,IF($Q17=TIME(6,0,0),コード表!$B$46,IF($Q17=TIME(6,30,0),コード表!$B$47,IF($Q17=TIME(7,0,0),コード表!$B$48,IF($Q17=TIME(7,30,0),コード表!$B$49,IF($Q17=TIME(8,0,0),コード表!$B$50,IF($Q17=TIME(8,30,0),コード表!$B$51,IF($Q17=TIME(9,0,0),コード表!$B$52,IF($Q17=TIME(9,30,0),コード表!$B$53,IF($Q17=TIME(10,0,0),コード表!$B$54,IF($Q17=TIME(10,30,0),コード表!$B$55,IF($Q17=TIME(11,0,0),コード表!$B$56,IF($Q17=TIME(11,30,0),コード表!$B$57,IF($Q17=TIME(12,0,0),コード表!$B$58,IF($Q17=TIME(12,30,0),コード表!$B$59,IF($Q17=TIME(13,0,0),コード表!$B$60,IF($Q17=TIME(13,30,0),コード表!$B$61,IF($Q17=TIME(14,0,0),コード表!$B$62,IF($Q17=TIME(14,30,0),コード表!$B$63,IF($Q17=TIME(15,0,0),コード表!$B$64,IF($Q17=TIME(15,30,0),コード表!$B$65,IF($Q17=TIME(16,0,0),コード表!$B$66,""))))))))))))))))))))))))))))))))))</f>
        <v>0</v>
      </c>
      <c r="BC17" s="51" t="str">
        <f>IF($AK$7="","",IF($AK$7="有","",IF(T17="","",IF($Q17=TIME(0,30,0),コード表!$B$67,IF($Q17=TIME(1,0,0),コード表!$B$68,IF($Q17=TIME(1,30,0),コード表!$B$69,IF($Q17=TIME(2,0,0),コード表!$B$70,IF($Q17=TIME(2,30,0),コード表!$B$71,IF($Q17=TIME(3,0,0),コード表!$B$72,IF($Q17=TIME(3,30,0),コード表!$B$73,IF($Q17=TIME(4,0,0),コード表!$B$74,IF($Q17=TIME(4,30,0),コード表!$B$75,IF($Q17=TIME(5,0,0),コード表!$B$76,IF($Q17=TIME(5,30,0),コード表!$B$77,IF($Q17=TIME(6,0,0),コード表!$B$78,IF($Q17=TIME(6,30,0),コード表!$B$79,IF($Q17=TIME(7,0,0),コード表!$B$80,IF($Q17=TIME(7,30,0),コード表!$B$81,IF($Q17=TIME(8,0,0),コード表!$B$82,IF($Q17=TIME(8,30,0),コード表!$B$83,IF($Q17=TIME(9,0,0),コード表!$B$84,IF($Q17=TIME(9,30,0),コード表!$B$85,IF($Q17=TIME(10,0,0),コード表!$B$86,IF($Q17=TIME(10,30,0),コード表!$B$87,IF($Q17=TIME(11,0,0),コード表!$B$88,IF($Q17=TIME(11,30,0),コード表!$B$89,IF($Q17=TIME(12,0,0),コード表!$B$90,IF($Q17=TIME(12,30,0),コード表!$B$91,IF($Q17=TIME(13,0,0),コード表!$B$92,IF($Q17=TIME(13,30,0),コード表!$B$93,IF($Q17=TIME(14,0,0),コード表!$B$94,IF($Q17=TIME(14,30,0),コード表!$B$95,IF($Q17=TIME(15,0,0),コード表!$B$96,IF($Q17=TIME(15,30,0),コード表!$B$97,IF($Q17=TIME(16,0,0),コード表!$B$98,"")))))))))))))))))))))))))))))))))))</f>
        <v/>
      </c>
      <c r="BD17" s="51" t="str">
        <f>IF($AK$7="","",IF($AK$7="有","",IF(V17="","",IF($Q17=TIME(0,30,0),コード表!$B$99,IF($Q17=TIME(1,0,0),コード表!$B$100,IF($Q17=TIME(1,30,0),コード表!$B$101,IF($Q17=TIME(2,0,0),コード表!$B$102,IF($Q17=TIME(2,30,0),コード表!$B$103,IF($Q17=TIME(3,0,0),コード表!$B$104,IF($Q17=TIME(3,30,0),コード表!$B$105,IF($Q17=TIME(4,0,0),コード表!$B$106,IF($Q17=TIME(4,30,0),コード表!$B$107,IF($Q17=TIME(5,0,0),コード表!$B$108,IF($Q17=TIME(5,30,0),コード表!$B$109,IF($Q17=TIME(6,0,0),コード表!$B$110,IF($Q17=TIME(6,30,0),コード表!$B$111,IF($Q17=TIME(7,0,0),コード表!$B$112,IF($Q17=TIME(7,30,0),コード表!$B$113,IF($Q17=TIME(8,0,0),コード表!$B$114,IF($Q17=TIME(8,30,0),コード表!$B$115,IF($Q17=TIME(9,0,0),コード表!$B$116,IF($Q17=TIME(9,30,0),コード表!$B$117,IF($Q17=TIME(10,0,0),コード表!$B$118,IF($Q17=TIME(10,30,0),コード表!$B$119,IF($Q17=TIME(11,0,0),コード表!$B$120,IF($Q17=TIME(11,30,0),コード表!$B$121,IF($Q17=TIME(12,0,0),コード表!$B$122,IF($Q17=TIME(12,30,0),コード表!$B$123,IF($Q17=TIME(13,0,0),コード表!$B$124,IF($Q17=TIME(13,30,0),コード表!$B$125,IF($Q17=TIME(14,0,0),コード表!$B$126,IF($Q17=TIME(14,30,0),コード表!$B$127,IF($Q17=TIME(15,0,0),コード表!$B$128,IF($Q17=TIME(15,30,0),コード表!$B$129,IF($Q17=TIME(16,0,0),コード表!$B$130,"")))))))))))))))))))))))))))))))))))</f>
        <v/>
      </c>
      <c r="BE17" s="52" t="str">
        <f t="shared" si="8"/>
        <v/>
      </c>
      <c r="BF17" s="52" t="str">
        <f t="shared" ref="BF17" si="22">IF(AND(BE17&gt;=TIME(0,15,0),MINUTE(BE17)&gt;=0),IF(MINUTE(BE17)&lt;15,TIME(HOUR(BE17),0,0),IF(MINUTE(BE17)&lt;45,TIME(HOUR(BE17),30,0),TIME(HOUR(BE17)+1,0,0))),"")</f>
        <v/>
      </c>
      <c r="BG17" s="52" t="str">
        <f t="shared" si="10"/>
        <v/>
      </c>
      <c r="BH17" s="52" t="str">
        <f t="shared" si="11"/>
        <v/>
      </c>
      <c r="BI17" s="51">
        <f>IF($AK$7="無",0,IF($AK$7="",0,IF($BF17=TIME(0,30,0),コード表!$B$131,IF($BF17=TIME(1,0,0),コード表!$B$132,IF($BF17=TIME(1,30,0),コード表!$B$133,IF($BF17=TIME(2,0,0),コード表!$B$134,IF($BF17=TIME(2,30,0),コード表!$B$135,IF($BF17=TIME(3,0,0),コード表!$B$136))))))))</f>
        <v>0</v>
      </c>
      <c r="BJ17" s="51">
        <f>IF($AK$7="無",0,IF($AK$7="",0,IF($BH17=TIME(0,30,0),コード表!$B$131,IF($BH17=TIME(1,0,0),コード表!$B$132,IF($BH17=TIME(1,30,0),コード表!$B$133,IF($BH17=TIME(2,0,0),コード表!$B$134,IF($BH17=TIME(2,30,0),コード表!$B$135,IF($BH17=TIME(3,0,0),コード表!$B$136,IF($BH17=TIME(3,30,0),コード表!$B$137,IF($BH17=TIME(4,0,0),コード表!$B$138,IF($BH17=TIME(4,30,0),コード表!$B$139,IF($BH17=TIME(5,0,0),コード表!$B$140,IF($BH17=TIME(5,30,0),コード表!$B$141,IF($BH17=TIME(6,0,0),コード表!$B$142))))))))))))))</f>
        <v>0</v>
      </c>
      <c r="BK17" s="51" t="str">
        <f>IF($AK$7="有","",IF(AND(T17="",V17=""),IF($BF17=TIME(0,30,0),コード表!$B$143,IF($BF17=TIME(1,0,0),コード表!$B$144,IF($BF17=TIME(1,30,0),コード表!$B$145,IF($BF17=TIME(2,0,0),コード表!$B$146,IF($BF17=TIME(2,30,0),コード表!$B$147,IF($BF17=TIME(3,0,0),コード表!$B$148)))))),IF(AND(T17="〇",V17=""),IF($BF17=TIME(0,30,0),コード表!$B$155,IF($BF17=TIME(1,0,0),コード表!$B$156,IF($BF17=TIME(1,30,0),コード表!$B$157,IF($BF17=TIME(2,0,0),コード表!$B$158,IF($BF17=TIME(2,30,0),コード表!$B$159,IF($BF17=TIME(3,0,0),コード表!$B$160)))))),IF(AND(T17="",V17="〇"),IF($BF17=TIME(0,30,0),コード表!$B$167,IF($BF17=TIME(1,0,0),コード表!$B$168,IF($BF17=TIME(1,30,0),コード表!$B$169,IF($BF17=TIME(2,0,0),コード表!$B$170,IF($BF17=TIME(2,30,0),コード表!$B$171,IF($BF17=TIME(3,0,0),コード表!$B$172))))))))))</f>
        <v/>
      </c>
      <c r="BL17" s="51" t="str">
        <f>IF($AK$7="有","",IF(AND(T17="",V17=""),IF($BH17=TIME(0,30,0),コード表!$B$143,IF($BH17=TIME(1,0,0),コード表!$B$144,IF($BH17=TIME(1,30,0),コード表!$B$145,IF($BH17=TIME(2,0,0),コード表!$B$146,IF($BH17=TIME(2,30,0),コード表!$B$147,IF($BH17=TIME(3,0,0),コード表!$B$148,IF($BH17=TIME(3,30,0),コード表!$B$149,IF($BH17=TIME(4,0,0),コード表!$B$150,IF($BH17=TIME(4,30,0),コード表!$B$151,IF($BH17=TIME(5,0,0),コード表!$B$152,IF($BH17=TIME(5,30,0),コード表!$B$153,IF($BH17=TIME(6,0,0),コード表!$B$154)))))))))))),IF(AND(T17="〇",V17=""),IF($BH17=TIME(0,30,0),コード表!$B$155,IF($BH17=TIME(1,0,0),コード表!$B$156,IF($BH17=TIME(1,30,0),コード表!$B$157,IF($BH17=TIME(2,0,0),コード表!$B$158,IF($BH17=TIME(2,30,0),コード表!$B$159,IF($BH17=TIME(3,0,0),コード表!$B$160,IF($BH17=TIME(3,30,0),コード表!$B$161,IF($BH17=TIME(4,0,0),コード表!$B$162,IF($BH17=TIME(4,30,0),コード表!$B$163,IF($BH17=TIME(5,0,0),コード表!$B$164,IF($BH17=TIME(5,30,0),コード表!$B$165,IF($BH17=TIME(6,0,0),コード表!$B$166)))))))))))),IF(AND(T17="",V17="〇"),IF($BH17=TIME(0,30,0),コード表!$B$167,IF($BH17=TIME(1,0,0),コード表!$B$168,IF($BH17=TIME(1,30,0),コード表!$B$169,IF($BH17=TIME(2,0,0),コード表!$B$170,IF($BH17=TIME(2,30,0),コード表!$B$171,IF($BH17=TIME(3,0,0),コード表!$B$172,IF($BH17=TIME(3,30,0),コード表!$B$173,IF($BH17=TIME(4,0,0),コード表!$B$174,IF($BH17=TIME(4,30,0),コード表!$B$175,IF($BH17=TIME(5,0,0),コード表!$B$176,IF($BH17=TIME(5,30,0),コード表!$B$177,IF($BH17=TIME(6,0,0),コード表!$B$178))))))))))))))))</f>
        <v/>
      </c>
      <c r="BM17" s="51">
        <f t="shared" si="12"/>
        <v>0</v>
      </c>
      <c r="BN17" s="77">
        <f t="shared" si="3"/>
        <v>0</v>
      </c>
      <c r="BO17" s="51">
        <f>IF(AD17=1,コード表!$B$179,IF(AD17=2,コード表!$B$180,IF(AD17=3,コード表!$B$181,IF(AD17=4,コード表!$B$182,IF(AD17=5,コード表!$B$183,IF(実績記録!AD17=6,コード表!$B$184,))))))</f>
        <v>0</v>
      </c>
      <c r="BP17" s="51">
        <f t="shared" si="13"/>
        <v>0</v>
      </c>
      <c r="BQ17" s="60"/>
      <c r="BR17" s="60"/>
      <c r="BS17" s="60"/>
      <c r="BT17" s="1">
        <v>5</v>
      </c>
      <c r="BU17" s="1">
        <f t="shared" si="14"/>
        <v>0</v>
      </c>
      <c r="BV17" s="1">
        <f t="shared" si="4"/>
        <v>0</v>
      </c>
      <c r="BW17" s="1">
        <f t="shared" si="4"/>
        <v>0</v>
      </c>
      <c r="BX17" s="1">
        <f t="shared" si="4"/>
        <v>0</v>
      </c>
      <c r="BZ17" s="93">
        <f t="shared" si="15"/>
        <v>0</v>
      </c>
    </row>
    <row r="18" spans="1:78" s="1" customFormat="1" ht="32.1" customHeight="1" thickTop="1" thickBot="1">
      <c r="A18" s="2"/>
      <c r="B18" s="6"/>
      <c r="C18" s="392"/>
      <c r="D18" s="224"/>
      <c r="E18" s="345" t="str">
        <f t="shared" si="0"/>
        <v/>
      </c>
      <c r="F18" s="346"/>
      <c r="G18" s="356"/>
      <c r="H18" s="357"/>
      <c r="I18" s="88" t="s">
        <v>50</v>
      </c>
      <c r="J18" s="358"/>
      <c r="K18" s="357"/>
      <c r="L18" s="358"/>
      <c r="M18" s="357"/>
      <c r="N18" s="88" t="s">
        <v>50</v>
      </c>
      <c r="O18" s="223"/>
      <c r="P18" s="295"/>
      <c r="Q18" s="348" t="str">
        <f t="shared" si="16"/>
        <v/>
      </c>
      <c r="R18" s="349"/>
      <c r="S18" s="350"/>
      <c r="T18" s="298"/>
      <c r="U18" s="261"/>
      <c r="V18" s="203"/>
      <c r="W18" s="261"/>
      <c r="X18" s="296" t="str">
        <f t="shared" si="1"/>
        <v/>
      </c>
      <c r="Y18" s="297"/>
      <c r="Z18" s="310" t="str">
        <f t="shared" si="5"/>
        <v/>
      </c>
      <c r="AA18" s="312"/>
      <c r="AB18" s="223"/>
      <c r="AC18" s="224"/>
      <c r="AD18" s="203"/>
      <c r="AE18" s="204"/>
      <c r="AF18" s="341">
        <f t="shared" si="2"/>
        <v>0</v>
      </c>
      <c r="AG18" s="342"/>
      <c r="AH18" s="342"/>
      <c r="AI18" s="343"/>
      <c r="AJ18" s="175" t="str">
        <f t="shared" si="6"/>
        <v/>
      </c>
      <c r="AK18" s="176"/>
      <c r="AL18" s="177"/>
      <c r="AM18" s="177"/>
      <c r="AN18" s="177"/>
      <c r="AO18" s="177"/>
      <c r="AP18" s="177"/>
      <c r="AQ18" s="177"/>
      <c r="AR18" s="177"/>
      <c r="AS18" s="177"/>
      <c r="AT18" s="178"/>
      <c r="AU18" s="87"/>
      <c r="AV18" s="2"/>
      <c r="AW18" s="69" t="str">
        <f>IF(C18="","",DATE(請求書!$K$29,請求書!$Q$29,実績記録!C18))</f>
        <v/>
      </c>
      <c r="AX18" s="52">
        <f t="shared" si="7"/>
        <v>0</v>
      </c>
      <c r="AY18" s="52">
        <f t="shared" si="17"/>
        <v>0</v>
      </c>
      <c r="AZ18" s="52">
        <f t="shared" ref="AZ18" si="23">AY18-AX18</f>
        <v>0</v>
      </c>
      <c r="BA18" s="51">
        <f>IF($AK$7="無",0,IF($AK$7="",0,IF($Q18=TIME(0,30,0),コード表!$B$3,IF($Q18=TIME(1,0,0),コード表!$B$4,IF($Q18=TIME(1,30,0),コード表!$B$5,IF($Q18=TIME(2,0,0),コード表!$B$6,IF($Q18=TIME(2,30,0),コード表!$B$7,IF($Q18=TIME(3,0,0),コード表!$B$8,IF($Q18=TIME(3,30,0),コード表!$B$9,IF($Q18=TIME(4,0,0),コード表!$B$10,IF($Q18=TIME(4,30,0),コード表!$B$11,IF($Q18=TIME(5,0,0),コード表!$B$12,IF($Q18=TIME(5,30,0),コード表!$B$13,IF($Q18=TIME(6,0,0),コード表!$B$14,IF($Q18=TIME(6,30,0),コード表!$B$15,IF($Q18=TIME(7,0,0),コード表!$B$16,IF($Q18=TIME(7,30,0),コード表!$B$17,IF($Q18=TIME(8,0,0),コード表!$B$18,IF($Q18=TIME(8,30,0),コード表!$B$19,IF($Q18=TIME(9,0,0),コード表!$B$20,IF($Q18=TIME(9,30,0),コード表!$B$21,IF($Q18=TIME(10,0,0),コード表!$B$22,IF($Q18=TIME(10,30,0),コード表!$B$23,IF($Q18=TIME(11,0,0),コード表!$B$24,IF($Q18=TIME(11,30,0),コード表!$B$25,IF($Q18=TIME(12,0,0),コード表!$B$26,IF($Q18=TIME(12,30,0),コード表!$B$27,IF($Q18=TIME(13,0,0),コード表!$B$28,IF($Q18=TIME(13,30,0),コード表!$B$29,IF($Q18=TIME(14,0,0),コード表!$B$30,IF($Q18=TIME(14,30,0),コード表!$B$31,IF($Q18=TIME(15,0,0),コード表!$B$32,IF($Q18=TIME(15,30,0),コード表!$B$33,IF($Q18=TIME(16,0,0),コード表!$B$34,""))))))))))))))))))))))))))))))))))</f>
        <v>0</v>
      </c>
      <c r="BB18" s="51">
        <f>IF($AK$7="有",0,IF($AK$7="",0,IF($Q18=TIME(0,30,0),コード表!$B$35,IF($Q18=TIME(1,0,0),コード表!$B$36,IF($Q18=TIME(1,30,0),コード表!$B$37,IF($Q18=TIME(2,0,0),コード表!$B$38,IF($Q18=TIME(2,30,0),コード表!$B$39,IF($Q18=TIME(3,0,0),コード表!$B$40,IF($Q18=TIME(3,30,0),コード表!$B$41,IF($Q18=TIME(4,0,0),コード表!$B$42,IF($Q18=TIME(4,30,0),コード表!$B$43,IF($Q18=TIME(5,0,0),コード表!$B$44,IF($Q18=TIME(5,30,0),コード表!$B$45,IF($Q18=TIME(6,0,0),コード表!$B$46,IF($Q18=TIME(6,30,0),コード表!$B$47,IF($Q18=TIME(7,0,0),コード表!$B$48,IF($Q18=TIME(7,30,0),コード表!$B$49,IF($Q18=TIME(8,0,0),コード表!$B$50,IF($Q18=TIME(8,30,0),コード表!$B$51,IF($Q18=TIME(9,0,0),コード表!$B$52,IF($Q18=TIME(9,30,0),コード表!$B$53,IF($Q18=TIME(10,0,0),コード表!$B$54,IF($Q18=TIME(10,30,0),コード表!$B$55,IF($Q18=TIME(11,0,0),コード表!$B$56,IF($Q18=TIME(11,30,0),コード表!$B$57,IF($Q18=TIME(12,0,0),コード表!$B$58,IF($Q18=TIME(12,30,0),コード表!$B$59,IF($Q18=TIME(13,0,0),コード表!$B$60,IF($Q18=TIME(13,30,0),コード表!$B$61,IF($Q18=TIME(14,0,0),コード表!$B$62,IF($Q18=TIME(14,30,0),コード表!$B$63,IF($Q18=TIME(15,0,0),コード表!$B$64,IF($Q18=TIME(15,30,0),コード表!$B$65,IF($Q18=TIME(16,0,0),コード表!$B$66,""))))))))))))))))))))))))))))))))))</f>
        <v>0</v>
      </c>
      <c r="BC18" s="51" t="str">
        <f>IF($AK$7="","",IF($AK$7="有","",IF(T18="","",IF($Q18=TIME(0,30,0),コード表!$B$67,IF($Q18=TIME(1,0,0),コード表!$B$68,IF($Q18=TIME(1,30,0),コード表!$B$69,IF($Q18=TIME(2,0,0),コード表!$B$70,IF($Q18=TIME(2,30,0),コード表!$B$71,IF($Q18=TIME(3,0,0),コード表!$B$72,IF($Q18=TIME(3,30,0),コード表!$B$73,IF($Q18=TIME(4,0,0),コード表!$B$74,IF($Q18=TIME(4,30,0),コード表!$B$75,IF($Q18=TIME(5,0,0),コード表!$B$76,IF($Q18=TIME(5,30,0),コード表!$B$77,IF($Q18=TIME(6,0,0),コード表!$B$78,IF($Q18=TIME(6,30,0),コード表!$B$79,IF($Q18=TIME(7,0,0),コード表!$B$80,IF($Q18=TIME(7,30,0),コード表!$B$81,IF($Q18=TIME(8,0,0),コード表!$B$82,IF($Q18=TIME(8,30,0),コード表!$B$83,IF($Q18=TIME(9,0,0),コード表!$B$84,IF($Q18=TIME(9,30,0),コード表!$B$85,IF($Q18=TIME(10,0,0),コード表!$B$86,IF($Q18=TIME(10,30,0),コード表!$B$87,IF($Q18=TIME(11,0,0),コード表!$B$88,IF($Q18=TIME(11,30,0),コード表!$B$89,IF($Q18=TIME(12,0,0),コード表!$B$90,IF($Q18=TIME(12,30,0),コード表!$B$91,IF($Q18=TIME(13,0,0),コード表!$B$92,IF($Q18=TIME(13,30,0),コード表!$B$93,IF($Q18=TIME(14,0,0),コード表!$B$94,IF($Q18=TIME(14,30,0),コード表!$B$95,IF($Q18=TIME(15,0,0),コード表!$B$96,IF($Q18=TIME(15,30,0),コード表!$B$97,IF($Q18=TIME(16,0,0),コード表!$B$98,"")))))))))))))))))))))))))))))))))))</f>
        <v/>
      </c>
      <c r="BD18" s="51" t="str">
        <f>IF($AK$7="","",IF($AK$7="有","",IF(V18="","",IF($Q18=TIME(0,30,0),コード表!$B$99,IF($Q18=TIME(1,0,0),コード表!$B$100,IF($Q18=TIME(1,30,0),コード表!$B$101,IF($Q18=TIME(2,0,0),コード表!$B$102,IF($Q18=TIME(2,30,0),コード表!$B$103,IF($Q18=TIME(3,0,0),コード表!$B$104,IF($Q18=TIME(3,30,0),コード表!$B$105,IF($Q18=TIME(4,0,0),コード表!$B$106,IF($Q18=TIME(4,30,0),コード表!$B$107,IF($Q18=TIME(5,0,0),コード表!$B$108,IF($Q18=TIME(5,30,0),コード表!$B$109,IF($Q18=TIME(6,0,0),コード表!$B$110,IF($Q18=TIME(6,30,0),コード表!$B$111,IF($Q18=TIME(7,0,0),コード表!$B$112,IF($Q18=TIME(7,30,0),コード表!$B$113,IF($Q18=TIME(8,0,0),コード表!$B$114,IF($Q18=TIME(8,30,0),コード表!$B$115,IF($Q18=TIME(9,0,0),コード表!$B$116,IF($Q18=TIME(9,30,0),コード表!$B$117,IF($Q18=TIME(10,0,0),コード表!$B$118,IF($Q18=TIME(10,30,0),コード表!$B$119,IF($Q18=TIME(11,0,0),コード表!$B$120,IF($Q18=TIME(11,30,0),コード表!$B$121,IF($Q18=TIME(12,0,0),コード表!$B$122,IF($Q18=TIME(12,30,0),コード表!$B$123,IF($Q18=TIME(13,0,0),コード表!$B$124,IF($Q18=TIME(13,30,0),コード表!$B$125,IF($Q18=TIME(14,0,0),コード表!$B$126,IF($Q18=TIME(14,30,0),コード表!$B$127,IF($Q18=TIME(15,0,0),コード表!$B$128,IF($Q18=TIME(15,30,0),コード表!$B$129,IF($Q18=TIME(16,0,0),コード表!$B$130,"")))))))))))))))))))))))))))))))))))</f>
        <v/>
      </c>
      <c r="BE18" s="52" t="str">
        <f t="shared" si="8"/>
        <v/>
      </c>
      <c r="BF18" s="52" t="str">
        <f t="shared" ref="BF18" si="24">IF(AND(BE18&gt;=TIME(0,15,0),MINUTE(BE18)&gt;=0),IF(MINUTE(BE18)&lt;15,TIME(HOUR(BE18),0,0),IF(MINUTE(BE18)&lt;45,TIME(HOUR(BE18),30,0),TIME(HOUR(BE18)+1,0,0))),"")</f>
        <v/>
      </c>
      <c r="BG18" s="52" t="str">
        <f t="shared" si="10"/>
        <v/>
      </c>
      <c r="BH18" s="52" t="str">
        <f t="shared" si="11"/>
        <v/>
      </c>
      <c r="BI18" s="51">
        <f>IF($AK$7="無",0,IF($AK$7="",0,IF($BF18=TIME(0,30,0),コード表!$B$131,IF($BF18=TIME(1,0,0),コード表!$B$132,IF($BF18=TIME(1,30,0),コード表!$B$133,IF($BF18=TIME(2,0,0),コード表!$B$134,IF($BF18=TIME(2,30,0),コード表!$B$135,IF($BF18=TIME(3,0,0),コード表!$B$136))))))))</f>
        <v>0</v>
      </c>
      <c r="BJ18" s="51">
        <f>IF($AK$7="無",0,IF($AK$7="",0,IF($BH18=TIME(0,30,0),コード表!$B$131,IF($BH18=TIME(1,0,0),コード表!$B$132,IF($BH18=TIME(1,30,0),コード表!$B$133,IF($BH18=TIME(2,0,0),コード表!$B$134,IF($BH18=TIME(2,30,0),コード表!$B$135,IF($BH18=TIME(3,0,0),コード表!$B$136,IF($BH18=TIME(3,30,0),コード表!$B$137,IF($BH18=TIME(4,0,0),コード表!$B$138,IF($BH18=TIME(4,30,0),コード表!$B$139,IF($BH18=TIME(5,0,0),コード表!$B$140,IF($BH18=TIME(5,30,0),コード表!$B$141,IF($BH18=TIME(6,0,0),コード表!$B$142))))))))))))))</f>
        <v>0</v>
      </c>
      <c r="BK18" s="51" t="str">
        <f>IF($AK$7="有","",IF(AND(T18="",V18=""),IF($BF18=TIME(0,30,0),コード表!$B$143,IF($BF18=TIME(1,0,0),コード表!$B$144,IF($BF18=TIME(1,30,0),コード表!$B$145,IF($BF18=TIME(2,0,0),コード表!$B$146,IF($BF18=TIME(2,30,0),コード表!$B$147,IF($BF18=TIME(3,0,0),コード表!$B$148)))))),IF(AND(T18="〇",V18=""),IF($BF18=TIME(0,30,0),コード表!$B$155,IF($BF18=TIME(1,0,0),コード表!$B$156,IF($BF18=TIME(1,30,0),コード表!$B$157,IF($BF18=TIME(2,0,0),コード表!$B$158,IF($BF18=TIME(2,30,0),コード表!$B$159,IF($BF18=TIME(3,0,0),コード表!$B$160)))))),IF(AND(T18="",V18="〇"),IF($BF18=TIME(0,30,0),コード表!$B$167,IF($BF18=TIME(1,0,0),コード表!$B$168,IF($BF18=TIME(1,30,0),コード表!$B$169,IF($BF18=TIME(2,0,0),コード表!$B$170,IF($BF18=TIME(2,30,0),コード表!$B$171,IF($BF18=TIME(3,0,0),コード表!$B$172))))))))))</f>
        <v/>
      </c>
      <c r="BL18" s="51" t="str">
        <f>IF($AK$7="有","",IF(AND(T18="",V18=""),IF($BH18=TIME(0,30,0),コード表!$B$143,IF($BH18=TIME(1,0,0),コード表!$B$144,IF($BH18=TIME(1,30,0),コード表!$B$145,IF($BH18=TIME(2,0,0),コード表!$B$146,IF($BH18=TIME(2,30,0),コード表!$B$147,IF($BH18=TIME(3,0,0),コード表!$B$148,IF($BH18=TIME(3,30,0),コード表!$B$149,IF($BH18=TIME(4,0,0),コード表!$B$150,IF($BH18=TIME(4,30,0),コード表!$B$151,IF($BH18=TIME(5,0,0),コード表!$B$152,IF($BH18=TIME(5,30,0),コード表!$B$153,IF($BH18=TIME(6,0,0),コード表!$B$154)))))))))))),IF(AND(T18="〇",V18=""),IF($BH18=TIME(0,30,0),コード表!$B$155,IF($BH18=TIME(1,0,0),コード表!$B$156,IF($BH18=TIME(1,30,0),コード表!$B$157,IF($BH18=TIME(2,0,0),コード表!$B$158,IF($BH18=TIME(2,30,0),コード表!$B$159,IF($BH18=TIME(3,0,0),コード表!$B$160,IF($BH18=TIME(3,30,0),コード表!$B$161,IF($BH18=TIME(4,0,0),コード表!$B$162,IF($BH18=TIME(4,30,0),コード表!$B$163,IF($BH18=TIME(5,0,0),コード表!$B$164,IF($BH18=TIME(5,30,0),コード表!$B$165,IF($BH18=TIME(6,0,0),コード表!$B$166)))))))))))),IF(AND(T18="",V18="〇"),IF($BH18=TIME(0,30,0),コード表!$B$167,IF($BH18=TIME(1,0,0),コード表!$B$168,IF($BH18=TIME(1,30,0),コード表!$B$169,IF($BH18=TIME(2,0,0),コード表!$B$170,IF($BH18=TIME(2,30,0),コード表!$B$171,IF($BH18=TIME(3,0,0),コード表!$B$172,IF($BH18=TIME(3,30,0),コード表!$B$173,IF($BH18=TIME(4,0,0),コード表!$B$174,IF($BH18=TIME(4,30,0),コード表!$B$175,IF($BH18=TIME(5,0,0),コード表!$B$176,IF($BH18=TIME(5,30,0),コード表!$B$177,IF($BH18=TIME(6,0,0),コード表!$B$178))))))))))))))))</f>
        <v/>
      </c>
      <c r="BM18" s="51">
        <f t="shared" si="12"/>
        <v>0</v>
      </c>
      <c r="BN18" s="77">
        <f t="shared" si="3"/>
        <v>0</v>
      </c>
      <c r="BO18" s="51">
        <f>IF(AD18=1,コード表!$B$179,IF(AD18=2,コード表!$B$180,IF(AD18=3,コード表!$B$181,IF(AD18=4,コード表!$B$182,IF(AD18=5,コード表!$B$183,IF(実績記録!AD18=6,コード表!$B$184,))))))</f>
        <v>0</v>
      </c>
      <c r="BP18" s="51">
        <f t="shared" si="13"/>
        <v>0</v>
      </c>
      <c r="BQ18" s="60"/>
      <c r="BR18" s="60"/>
      <c r="BS18" s="60"/>
      <c r="BT18" s="1">
        <v>6</v>
      </c>
      <c r="BU18" s="1">
        <f t="shared" si="14"/>
        <v>0</v>
      </c>
      <c r="BV18" s="1">
        <f t="shared" si="4"/>
        <v>0</v>
      </c>
      <c r="BW18" s="1">
        <f t="shared" si="4"/>
        <v>0</v>
      </c>
      <c r="BX18" s="1">
        <f t="shared" si="4"/>
        <v>0</v>
      </c>
      <c r="BZ18" s="93">
        <f t="shared" si="15"/>
        <v>0</v>
      </c>
    </row>
    <row r="19" spans="1:78" s="1" customFormat="1" ht="32.1" customHeight="1" thickTop="1" thickBot="1">
      <c r="A19" s="2"/>
      <c r="B19" s="6"/>
      <c r="C19" s="392"/>
      <c r="D19" s="224"/>
      <c r="E19" s="345" t="str">
        <f t="shared" si="0"/>
        <v/>
      </c>
      <c r="F19" s="346"/>
      <c r="G19" s="356"/>
      <c r="H19" s="357"/>
      <c r="I19" s="88" t="s">
        <v>50</v>
      </c>
      <c r="J19" s="358"/>
      <c r="K19" s="357"/>
      <c r="L19" s="358"/>
      <c r="M19" s="357"/>
      <c r="N19" s="88" t="s">
        <v>50</v>
      </c>
      <c r="O19" s="223"/>
      <c r="P19" s="295"/>
      <c r="Q19" s="348" t="str">
        <f t="shared" si="16"/>
        <v/>
      </c>
      <c r="R19" s="349"/>
      <c r="S19" s="350"/>
      <c r="T19" s="298"/>
      <c r="U19" s="261"/>
      <c r="V19" s="203"/>
      <c r="W19" s="261"/>
      <c r="X19" s="296" t="str">
        <f t="shared" si="1"/>
        <v/>
      </c>
      <c r="Y19" s="297"/>
      <c r="Z19" s="310" t="str">
        <f t="shared" si="5"/>
        <v/>
      </c>
      <c r="AA19" s="312"/>
      <c r="AB19" s="223"/>
      <c r="AC19" s="224"/>
      <c r="AD19" s="203"/>
      <c r="AE19" s="204"/>
      <c r="AF19" s="341">
        <f t="shared" si="2"/>
        <v>0</v>
      </c>
      <c r="AG19" s="342"/>
      <c r="AH19" s="342"/>
      <c r="AI19" s="343"/>
      <c r="AJ19" s="175" t="str">
        <f t="shared" si="6"/>
        <v/>
      </c>
      <c r="AK19" s="176"/>
      <c r="AL19" s="177"/>
      <c r="AM19" s="177"/>
      <c r="AN19" s="177"/>
      <c r="AO19" s="177"/>
      <c r="AP19" s="177"/>
      <c r="AQ19" s="177"/>
      <c r="AR19" s="177"/>
      <c r="AS19" s="177"/>
      <c r="AT19" s="178"/>
      <c r="AU19" s="87"/>
      <c r="AV19" s="2"/>
      <c r="AW19" s="69" t="str">
        <f>IF(C19="","",DATE(請求書!$K$29,請求書!$Q$29,実績記録!C19))</f>
        <v/>
      </c>
      <c r="AX19" s="52">
        <f t="shared" si="7"/>
        <v>0</v>
      </c>
      <c r="AY19" s="52">
        <f t="shared" si="17"/>
        <v>0</v>
      </c>
      <c r="AZ19" s="52">
        <f t="shared" ref="AZ19" si="25">AY19-AX19</f>
        <v>0</v>
      </c>
      <c r="BA19" s="51">
        <f>IF($AK$7="無",0,IF($AK$7="",0,IF($Q19=TIME(0,30,0),コード表!$B$3,IF($Q19=TIME(1,0,0),コード表!$B$4,IF($Q19=TIME(1,30,0),コード表!$B$5,IF($Q19=TIME(2,0,0),コード表!$B$6,IF($Q19=TIME(2,30,0),コード表!$B$7,IF($Q19=TIME(3,0,0),コード表!$B$8,IF($Q19=TIME(3,30,0),コード表!$B$9,IF($Q19=TIME(4,0,0),コード表!$B$10,IF($Q19=TIME(4,30,0),コード表!$B$11,IF($Q19=TIME(5,0,0),コード表!$B$12,IF($Q19=TIME(5,30,0),コード表!$B$13,IF($Q19=TIME(6,0,0),コード表!$B$14,IF($Q19=TIME(6,30,0),コード表!$B$15,IF($Q19=TIME(7,0,0),コード表!$B$16,IF($Q19=TIME(7,30,0),コード表!$B$17,IF($Q19=TIME(8,0,0),コード表!$B$18,IF($Q19=TIME(8,30,0),コード表!$B$19,IF($Q19=TIME(9,0,0),コード表!$B$20,IF($Q19=TIME(9,30,0),コード表!$B$21,IF($Q19=TIME(10,0,0),コード表!$B$22,IF($Q19=TIME(10,30,0),コード表!$B$23,IF($Q19=TIME(11,0,0),コード表!$B$24,IF($Q19=TIME(11,30,0),コード表!$B$25,IF($Q19=TIME(12,0,0),コード表!$B$26,IF($Q19=TIME(12,30,0),コード表!$B$27,IF($Q19=TIME(13,0,0),コード表!$B$28,IF($Q19=TIME(13,30,0),コード表!$B$29,IF($Q19=TIME(14,0,0),コード表!$B$30,IF($Q19=TIME(14,30,0),コード表!$B$31,IF($Q19=TIME(15,0,0),コード表!$B$32,IF($Q19=TIME(15,30,0),コード表!$B$33,IF($Q19=TIME(16,0,0),コード表!$B$34,""))))))))))))))))))))))))))))))))))</f>
        <v>0</v>
      </c>
      <c r="BB19" s="51">
        <f>IF($AK$7="有",0,IF($AK$7="",0,IF($Q19=TIME(0,30,0),コード表!$B$35,IF($Q19=TIME(1,0,0),コード表!$B$36,IF($Q19=TIME(1,30,0),コード表!$B$37,IF($Q19=TIME(2,0,0),コード表!$B$38,IF($Q19=TIME(2,30,0),コード表!$B$39,IF($Q19=TIME(3,0,0),コード表!$B$40,IF($Q19=TIME(3,30,0),コード表!$B$41,IF($Q19=TIME(4,0,0),コード表!$B$42,IF($Q19=TIME(4,30,0),コード表!$B$43,IF($Q19=TIME(5,0,0),コード表!$B$44,IF($Q19=TIME(5,30,0),コード表!$B$45,IF($Q19=TIME(6,0,0),コード表!$B$46,IF($Q19=TIME(6,30,0),コード表!$B$47,IF($Q19=TIME(7,0,0),コード表!$B$48,IF($Q19=TIME(7,30,0),コード表!$B$49,IF($Q19=TIME(8,0,0),コード表!$B$50,IF($Q19=TIME(8,30,0),コード表!$B$51,IF($Q19=TIME(9,0,0),コード表!$B$52,IF($Q19=TIME(9,30,0),コード表!$B$53,IF($Q19=TIME(10,0,0),コード表!$B$54,IF($Q19=TIME(10,30,0),コード表!$B$55,IF($Q19=TIME(11,0,0),コード表!$B$56,IF($Q19=TIME(11,30,0),コード表!$B$57,IF($Q19=TIME(12,0,0),コード表!$B$58,IF($Q19=TIME(12,30,0),コード表!$B$59,IF($Q19=TIME(13,0,0),コード表!$B$60,IF($Q19=TIME(13,30,0),コード表!$B$61,IF($Q19=TIME(14,0,0),コード表!$B$62,IF($Q19=TIME(14,30,0),コード表!$B$63,IF($Q19=TIME(15,0,0),コード表!$B$64,IF($Q19=TIME(15,30,0),コード表!$B$65,IF($Q19=TIME(16,0,0),コード表!$B$66,""))))))))))))))))))))))))))))))))))</f>
        <v>0</v>
      </c>
      <c r="BC19" s="51" t="str">
        <f>IF($AK$7="","",IF($AK$7="有","",IF(T19="","",IF($Q19=TIME(0,30,0),コード表!$B$67,IF($Q19=TIME(1,0,0),コード表!$B$68,IF($Q19=TIME(1,30,0),コード表!$B$69,IF($Q19=TIME(2,0,0),コード表!$B$70,IF($Q19=TIME(2,30,0),コード表!$B$71,IF($Q19=TIME(3,0,0),コード表!$B$72,IF($Q19=TIME(3,30,0),コード表!$B$73,IF($Q19=TIME(4,0,0),コード表!$B$74,IF($Q19=TIME(4,30,0),コード表!$B$75,IF($Q19=TIME(5,0,0),コード表!$B$76,IF($Q19=TIME(5,30,0),コード表!$B$77,IF($Q19=TIME(6,0,0),コード表!$B$78,IF($Q19=TIME(6,30,0),コード表!$B$79,IF($Q19=TIME(7,0,0),コード表!$B$80,IF($Q19=TIME(7,30,0),コード表!$B$81,IF($Q19=TIME(8,0,0),コード表!$B$82,IF($Q19=TIME(8,30,0),コード表!$B$83,IF($Q19=TIME(9,0,0),コード表!$B$84,IF($Q19=TIME(9,30,0),コード表!$B$85,IF($Q19=TIME(10,0,0),コード表!$B$86,IF($Q19=TIME(10,30,0),コード表!$B$87,IF($Q19=TIME(11,0,0),コード表!$B$88,IF($Q19=TIME(11,30,0),コード表!$B$89,IF($Q19=TIME(12,0,0),コード表!$B$90,IF($Q19=TIME(12,30,0),コード表!$B$91,IF($Q19=TIME(13,0,0),コード表!$B$92,IF($Q19=TIME(13,30,0),コード表!$B$93,IF($Q19=TIME(14,0,0),コード表!$B$94,IF($Q19=TIME(14,30,0),コード表!$B$95,IF($Q19=TIME(15,0,0),コード表!$B$96,IF($Q19=TIME(15,30,0),コード表!$B$97,IF($Q19=TIME(16,0,0),コード表!$B$98,"")))))))))))))))))))))))))))))))))))</f>
        <v/>
      </c>
      <c r="BD19" s="51" t="str">
        <f>IF($AK$7="","",IF($AK$7="有","",IF(V19="","",IF($Q19=TIME(0,30,0),コード表!$B$99,IF($Q19=TIME(1,0,0),コード表!$B$100,IF($Q19=TIME(1,30,0),コード表!$B$101,IF($Q19=TIME(2,0,0),コード表!$B$102,IF($Q19=TIME(2,30,0),コード表!$B$103,IF($Q19=TIME(3,0,0),コード表!$B$104,IF($Q19=TIME(3,30,0),コード表!$B$105,IF($Q19=TIME(4,0,0),コード表!$B$106,IF($Q19=TIME(4,30,0),コード表!$B$107,IF($Q19=TIME(5,0,0),コード表!$B$108,IF($Q19=TIME(5,30,0),コード表!$B$109,IF($Q19=TIME(6,0,0),コード表!$B$110,IF($Q19=TIME(6,30,0),コード表!$B$111,IF($Q19=TIME(7,0,0),コード表!$B$112,IF($Q19=TIME(7,30,0),コード表!$B$113,IF($Q19=TIME(8,0,0),コード表!$B$114,IF($Q19=TIME(8,30,0),コード表!$B$115,IF($Q19=TIME(9,0,0),コード表!$B$116,IF($Q19=TIME(9,30,0),コード表!$B$117,IF($Q19=TIME(10,0,0),コード表!$B$118,IF($Q19=TIME(10,30,0),コード表!$B$119,IF($Q19=TIME(11,0,0),コード表!$B$120,IF($Q19=TIME(11,30,0),コード表!$B$121,IF($Q19=TIME(12,0,0),コード表!$B$122,IF($Q19=TIME(12,30,0),コード表!$B$123,IF($Q19=TIME(13,0,0),コード表!$B$124,IF($Q19=TIME(13,30,0),コード表!$B$125,IF($Q19=TIME(14,0,0),コード表!$B$126,IF($Q19=TIME(14,30,0),コード表!$B$127,IF($Q19=TIME(15,0,0),コード表!$B$128,IF($Q19=TIME(15,30,0),コード表!$B$129,IF($Q19=TIME(16,0,0),コード表!$B$130,"")))))))))))))))))))))))))))))))))))</f>
        <v/>
      </c>
      <c r="BE19" s="52" t="str">
        <f t="shared" si="8"/>
        <v/>
      </c>
      <c r="BF19" s="52" t="str">
        <f t="shared" ref="BF19" si="26">IF(AND(BE19&gt;=TIME(0,15,0),MINUTE(BE19)&gt;=0),IF(MINUTE(BE19)&lt;15,TIME(HOUR(BE19),0,0),IF(MINUTE(BE19)&lt;45,TIME(HOUR(BE19),30,0),TIME(HOUR(BE19)+1,0,0))),"")</f>
        <v/>
      </c>
      <c r="BG19" s="52" t="str">
        <f t="shared" si="10"/>
        <v/>
      </c>
      <c r="BH19" s="52" t="str">
        <f t="shared" si="11"/>
        <v/>
      </c>
      <c r="BI19" s="51">
        <f>IF($AK$7="無",0,IF($AK$7="",0,IF($BF19=TIME(0,30,0),コード表!$B$131,IF($BF19=TIME(1,0,0),コード表!$B$132,IF($BF19=TIME(1,30,0),コード表!$B$133,IF($BF19=TIME(2,0,0),コード表!$B$134,IF($BF19=TIME(2,30,0),コード表!$B$135,IF($BF19=TIME(3,0,0),コード表!$B$136))))))))</f>
        <v>0</v>
      </c>
      <c r="BJ19" s="51">
        <f>IF($AK$7="無",0,IF($AK$7="",0,IF($BH19=TIME(0,30,0),コード表!$B$131,IF($BH19=TIME(1,0,0),コード表!$B$132,IF($BH19=TIME(1,30,0),コード表!$B$133,IF($BH19=TIME(2,0,0),コード表!$B$134,IF($BH19=TIME(2,30,0),コード表!$B$135,IF($BH19=TIME(3,0,0),コード表!$B$136,IF($BH19=TIME(3,30,0),コード表!$B$137,IF($BH19=TIME(4,0,0),コード表!$B$138,IF($BH19=TIME(4,30,0),コード表!$B$139,IF($BH19=TIME(5,0,0),コード表!$B$140,IF($BH19=TIME(5,30,0),コード表!$B$141,IF($BH19=TIME(6,0,0),コード表!$B$142))))))))))))))</f>
        <v>0</v>
      </c>
      <c r="BK19" s="51" t="str">
        <f>IF($AK$7="有","",IF(AND(T19="",V19=""),IF($BF19=TIME(0,30,0),コード表!$B$143,IF($BF19=TIME(1,0,0),コード表!$B$144,IF($BF19=TIME(1,30,0),コード表!$B$145,IF($BF19=TIME(2,0,0),コード表!$B$146,IF($BF19=TIME(2,30,0),コード表!$B$147,IF($BF19=TIME(3,0,0),コード表!$B$148)))))),IF(AND(T19="〇",V19=""),IF($BF19=TIME(0,30,0),コード表!$B$155,IF($BF19=TIME(1,0,0),コード表!$B$156,IF($BF19=TIME(1,30,0),コード表!$B$157,IF($BF19=TIME(2,0,0),コード表!$B$158,IF($BF19=TIME(2,30,0),コード表!$B$159,IF($BF19=TIME(3,0,0),コード表!$B$160)))))),IF(AND(T19="",V19="〇"),IF($BF19=TIME(0,30,0),コード表!$B$167,IF($BF19=TIME(1,0,0),コード表!$B$168,IF($BF19=TIME(1,30,0),コード表!$B$169,IF($BF19=TIME(2,0,0),コード表!$B$170,IF($BF19=TIME(2,30,0),コード表!$B$171,IF($BF19=TIME(3,0,0),コード表!$B$172))))))))))</f>
        <v/>
      </c>
      <c r="BL19" s="51" t="str">
        <f>IF($AK$7="有","",IF(AND(T19="",V19=""),IF($BH19=TIME(0,30,0),コード表!$B$143,IF($BH19=TIME(1,0,0),コード表!$B$144,IF($BH19=TIME(1,30,0),コード表!$B$145,IF($BH19=TIME(2,0,0),コード表!$B$146,IF($BH19=TIME(2,30,0),コード表!$B$147,IF($BH19=TIME(3,0,0),コード表!$B$148,IF($BH19=TIME(3,30,0),コード表!$B$149,IF($BH19=TIME(4,0,0),コード表!$B$150,IF($BH19=TIME(4,30,0),コード表!$B$151,IF($BH19=TIME(5,0,0),コード表!$B$152,IF($BH19=TIME(5,30,0),コード表!$B$153,IF($BH19=TIME(6,0,0),コード表!$B$154)))))))))))),IF(AND(T19="〇",V19=""),IF($BH19=TIME(0,30,0),コード表!$B$155,IF($BH19=TIME(1,0,0),コード表!$B$156,IF($BH19=TIME(1,30,0),コード表!$B$157,IF($BH19=TIME(2,0,0),コード表!$B$158,IF($BH19=TIME(2,30,0),コード表!$B$159,IF($BH19=TIME(3,0,0),コード表!$B$160,IF($BH19=TIME(3,30,0),コード表!$B$161,IF($BH19=TIME(4,0,0),コード表!$B$162,IF($BH19=TIME(4,30,0),コード表!$B$163,IF($BH19=TIME(5,0,0),コード表!$B$164,IF($BH19=TIME(5,30,0),コード表!$B$165,IF($BH19=TIME(6,0,0),コード表!$B$166)))))))))))),IF(AND(T19="",V19="〇"),IF($BH19=TIME(0,30,0),コード表!$B$167,IF($BH19=TIME(1,0,0),コード表!$B$168,IF($BH19=TIME(1,30,0),コード表!$B$169,IF($BH19=TIME(2,0,0),コード表!$B$170,IF($BH19=TIME(2,30,0),コード表!$B$171,IF($BH19=TIME(3,0,0),コード表!$B$172,IF($BH19=TIME(3,30,0),コード表!$B$173,IF($BH19=TIME(4,0,0),コード表!$B$174,IF($BH19=TIME(4,30,0),コード表!$B$175,IF($BH19=TIME(5,0,0),コード表!$B$176,IF($BH19=TIME(5,30,0),コード表!$B$177,IF($BH19=TIME(6,0,0),コード表!$B$178))))))))))))))))</f>
        <v/>
      </c>
      <c r="BM19" s="51">
        <f t="shared" si="12"/>
        <v>0</v>
      </c>
      <c r="BN19" s="77">
        <f t="shared" si="3"/>
        <v>0</v>
      </c>
      <c r="BO19" s="51">
        <f>IF(AD19=1,コード表!$B$179,IF(AD19=2,コード表!$B$180,IF(AD19=3,コード表!$B$181,IF(AD19=4,コード表!$B$182,IF(AD19=5,コード表!$B$183,IF(実績記録!AD19=6,コード表!$B$184,))))))</f>
        <v>0</v>
      </c>
      <c r="BP19" s="51">
        <f t="shared" si="13"/>
        <v>0</v>
      </c>
      <c r="BQ19" s="60"/>
      <c r="BR19" s="60"/>
      <c r="BS19" s="60"/>
      <c r="BU19" s="1">
        <f t="shared" si="14"/>
        <v>0</v>
      </c>
      <c r="BV19" s="1">
        <f t="shared" si="4"/>
        <v>0</v>
      </c>
      <c r="BW19" s="1">
        <f t="shared" si="4"/>
        <v>0</v>
      </c>
      <c r="BX19" s="1">
        <f t="shared" si="4"/>
        <v>0</v>
      </c>
      <c r="BZ19" s="93">
        <f t="shared" si="15"/>
        <v>0</v>
      </c>
    </row>
    <row r="20" spans="1:78" s="1" customFormat="1" ht="32.1" customHeight="1" thickTop="1" thickBot="1">
      <c r="A20" s="2"/>
      <c r="B20" s="6"/>
      <c r="C20" s="392"/>
      <c r="D20" s="224"/>
      <c r="E20" s="345" t="str">
        <f t="shared" si="0"/>
        <v/>
      </c>
      <c r="F20" s="346"/>
      <c r="G20" s="356"/>
      <c r="H20" s="357"/>
      <c r="I20" s="88" t="s">
        <v>50</v>
      </c>
      <c r="J20" s="358"/>
      <c r="K20" s="357"/>
      <c r="L20" s="358"/>
      <c r="M20" s="357"/>
      <c r="N20" s="88" t="s">
        <v>50</v>
      </c>
      <c r="O20" s="223"/>
      <c r="P20" s="295"/>
      <c r="Q20" s="348" t="str">
        <f t="shared" si="16"/>
        <v/>
      </c>
      <c r="R20" s="349"/>
      <c r="S20" s="350"/>
      <c r="T20" s="298"/>
      <c r="U20" s="261"/>
      <c r="V20" s="203"/>
      <c r="W20" s="261"/>
      <c r="X20" s="296" t="str">
        <f t="shared" si="1"/>
        <v/>
      </c>
      <c r="Y20" s="297"/>
      <c r="Z20" s="310" t="str">
        <f t="shared" si="5"/>
        <v/>
      </c>
      <c r="AA20" s="312"/>
      <c r="AB20" s="223"/>
      <c r="AC20" s="224"/>
      <c r="AD20" s="203"/>
      <c r="AE20" s="204"/>
      <c r="AF20" s="341">
        <f t="shared" si="2"/>
        <v>0</v>
      </c>
      <c r="AG20" s="342"/>
      <c r="AH20" s="342"/>
      <c r="AI20" s="343"/>
      <c r="AJ20" s="175" t="str">
        <f t="shared" si="6"/>
        <v/>
      </c>
      <c r="AK20" s="176"/>
      <c r="AL20" s="177"/>
      <c r="AM20" s="177"/>
      <c r="AN20" s="177"/>
      <c r="AO20" s="177"/>
      <c r="AP20" s="177"/>
      <c r="AQ20" s="177"/>
      <c r="AR20" s="177"/>
      <c r="AS20" s="177"/>
      <c r="AT20" s="178"/>
      <c r="AU20" s="87"/>
      <c r="AV20" s="2"/>
      <c r="AW20" s="69" t="str">
        <f>IF(C20="","",DATE(請求書!$K$29,請求書!$Q$29,実績記録!C20))</f>
        <v/>
      </c>
      <c r="AX20" s="52">
        <f t="shared" si="7"/>
        <v>0</v>
      </c>
      <c r="AY20" s="52">
        <f t="shared" si="17"/>
        <v>0</v>
      </c>
      <c r="AZ20" s="52">
        <f t="shared" ref="AZ20" si="27">AY20-AX20</f>
        <v>0</v>
      </c>
      <c r="BA20" s="51">
        <f>IF($AK$7="無",0,IF($AK$7="",0,IF($Q20=TIME(0,30,0),コード表!$B$3,IF($Q20=TIME(1,0,0),コード表!$B$4,IF($Q20=TIME(1,30,0),コード表!$B$5,IF($Q20=TIME(2,0,0),コード表!$B$6,IF($Q20=TIME(2,30,0),コード表!$B$7,IF($Q20=TIME(3,0,0),コード表!$B$8,IF($Q20=TIME(3,30,0),コード表!$B$9,IF($Q20=TIME(4,0,0),コード表!$B$10,IF($Q20=TIME(4,30,0),コード表!$B$11,IF($Q20=TIME(5,0,0),コード表!$B$12,IF($Q20=TIME(5,30,0),コード表!$B$13,IF($Q20=TIME(6,0,0),コード表!$B$14,IF($Q20=TIME(6,30,0),コード表!$B$15,IF($Q20=TIME(7,0,0),コード表!$B$16,IF($Q20=TIME(7,30,0),コード表!$B$17,IF($Q20=TIME(8,0,0),コード表!$B$18,IF($Q20=TIME(8,30,0),コード表!$B$19,IF($Q20=TIME(9,0,0),コード表!$B$20,IF($Q20=TIME(9,30,0),コード表!$B$21,IF($Q20=TIME(10,0,0),コード表!$B$22,IF($Q20=TIME(10,30,0),コード表!$B$23,IF($Q20=TIME(11,0,0),コード表!$B$24,IF($Q20=TIME(11,30,0),コード表!$B$25,IF($Q20=TIME(12,0,0),コード表!$B$26,IF($Q20=TIME(12,30,0),コード表!$B$27,IF($Q20=TIME(13,0,0),コード表!$B$28,IF($Q20=TIME(13,30,0),コード表!$B$29,IF($Q20=TIME(14,0,0),コード表!$B$30,IF($Q20=TIME(14,30,0),コード表!$B$31,IF($Q20=TIME(15,0,0),コード表!$B$32,IF($Q20=TIME(15,30,0),コード表!$B$33,IF($Q20=TIME(16,0,0),コード表!$B$34,""))))))))))))))))))))))))))))))))))</f>
        <v>0</v>
      </c>
      <c r="BB20" s="51">
        <f>IF($AK$7="有",0,IF($AK$7="",0,IF($Q20=TIME(0,30,0),コード表!$B$35,IF($Q20=TIME(1,0,0),コード表!$B$36,IF($Q20=TIME(1,30,0),コード表!$B$37,IF($Q20=TIME(2,0,0),コード表!$B$38,IF($Q20=TIME(2,30,0),コード表!$B$39,IF($Q20=TIME(3,0,0),コード表!$B$40,IF($Q20=TIME(3,30,0),コード表!$B$41,IF($Q20=TIME(4,0,0),コード表!$B$42,IF($Q20=TIME(4,30,0),コード表!$B$43,IF($Q20=TIME(5,0,0),コード表!$B$44,IF($Q20=TIME(5,30,0),コード表!$B$45,IF($Q20=TIME(6,0,0),コード表!$B$46,IF($Q20=TIME(6,30,0),コード表!$B$47,IF($Q20=TIME(7,0,0),コード表!$B$48,IF($Q20=TIME(7,30,0),コード表!$B$49,IF($Q20=TIME(8,0,0),コード表!$B$50,IF($Q20=TIME(8,30,0),コード表!$B$51,IF($Q20=TIME(9,0,0),コード表!$B$52,IF($Q20=TIME(9,30,0),コード表!$B$53,IF($Q20=TIME(10,0,0),コード表!$B$54,IF($Q20=TIME(10,30,0),コード表!$B$55,IF($Q20=TIME(11,0,0),コード表!$B$56,IF($Q20=TIME(11,30,0),コード表!$B$57,IF($Q20=TIME(12,0,0),コード表!$B$58,IF($Q20=TIME(12,30,0),コード表!$B$59,IF($Q20=TIME(13,0,0),コード表!$B$60,IF($Q20=TIME(13,30,0),コード表!$B$61,IF($Q20=TIME(14,0,0),コード表!$B$62,IF($Q20=TIME(14,30,0),コード表!$B$63,IF($Q20=TIME(15,0,0),コード表!$B$64,IF($Q20=TIME(15,30,0),コード表!$B$65,IF($Q20=TIME(16,0,0),コード表!$B$66,""))))))))))))))))))))))))))))))))))</f>
        <v>0</v>
      </c>
      <c r="BC20" s="51" t="str">
        <f>IF($AK$7="","",IF($AK$7="有","",IF(T20="","",IF($Q20=TIME(0,30,0),コード表!$B$67,IF($Q20=TIME(1,0,0),コード表!$B$68,IF($Q20=TIME(1,30,0),コード表!$B$69,IF($Q20=TIME(2,0,0),コード表!$B$70,IF($Q20=TIME(2,30,0),コード表!$B$71,IF($Q20=TIME(3,0,0),コード表!$B$72,IF($Q20=TIME(3,30,0),コード表!$B$73,IF($Q20=TIME(4,0,0),コード表!$B$74,IF($Q20=TIME(4,30,0),コード表!$B$75,IF($Q20=TIME(5,0,0),コード表!$B$76,IF($Q20=TIME(5,30,0),コード表!$B$77,IF($Q20=TIME(6,0,0),コード表!$B$78,IF($Q20=TIME(6,30,0),コード表!$B$79,IF($Q20=TIME(7,0,0),コード表!$B$80,IF($Q20=TIME(7,30,0),コード表!$B$81,IF($Q20=TIME(8,0,0),コード表!$B$82,IF($Q20=TIME(8,30,0),コード表!$B$83,IF($Q20=TIME(9,0,0),コード表!$B$84,IF($Q20=TIME(9,30,0),コード表!$B$85,IF($Q20=TIME(10,0,0),コード表!$B$86,IF($Q20=TIME(10,30,0),コード表!$B$87,IF($Q20=TIME(11,0,0),コード表!$B$88,IF($Q20=TIME(11,30,0),コード表!$B$89,IF($Q20=TIME(12,0,0),コード表!$B$90,IF($Q20=TIME(12,30,0),コード表!$B$91,IF($Q20=TIME(13,0,0),コード表!$B$92,IF($Q20=TIME(13,30,0),コード表!$B$93,IF($Q20=TIME(14,0,0),コード表!$B$94,IF($Q20=TIME(14,30,0),コード表!$B$95,IF($Q20=TIME(15,0,0),コード表!$B$96,IF($Q20=TIME(15,30,0),コード表!$B$97,IF($Q20=TIME(16,0,0),コード表!$B$98,"")))))))))))))))))))))))))))))))))))</f>
        <v/>
      </c>
      <c r="BD20" s="51" t="str">
        <f>IF($AK$7="","",IF($AK$7="有","",IF(V20="","",IF($Q20=TIME(0,30,0),コード表!$B$99,IF($Q20=TIME(1,0,0),コード表!$B$100,IF($Q20=TIME(1,30,0),コード表!$B$101,IF($Q20=TIME(2,0,0),コード表!$B$102,IF($Q20=TIME(2,30,0),コード表!$B$103,IF($Q20=TIME(3,0,0),コード表!$B$104,IF($Q20=TIME(3,30,0),コード表!$B$105,IF($Q20=TIME(4,0,0),コード表!$B$106,IF($Q20=TIME(4,30,0),コード表!$B$107,IF($Q20=TIME(5,0,0),コード表!$B$108,IF($Q20=TIME(5,30,0),コード表!$B$109,IF($Q20=TIME(6,0,0),コード表!$B$110,IF($Q20=TIME(6,30,0),コード表!$B$111,IF($Q20=TIME(7,0,0),コード表!$B$112,IF($Q20=TIME(7,30,0),コード表!$B$113,IF($Q20=TIME(8,0,0),コード表!$B$114,IF($Q20=TIME(8,30,0),コード表!$B$115,IF($Q20=TIME(9,0,0),コード表!$B$116,IF($Q20=TIME(9,30,0),コード表!$B$117,IF($Q20=TIME(10,0,0),コード表!$B$118,IF($Q20=TIME(10,30,0),コード表!$B$119,IF($Q20=TIME(11,0,0),コード表!$B$120,IF($Q20=TIME(11,30,0),コード表!$B$121,IF($Q20=TIME(12,0,0),コード表!$B$122,IF($Q20=TIME(12,30,0),コード表!$B$123,IF($Q20=TIME(13,0,0),コード表!$B$124,IF($Q20=TIME(13,30,0),コード表!$B$125,IF($Q20=TIME(14,0,0),コード表!$B$126,IF($Q20=TIME(14,30,0),コード表!$B$127,IF($Q20=TIME(15,0,0),コード表!$B$128,IF($Q20=TIME(15,30,0),コード表!$B$129,IF($Q20=TIME(16,0,0),コード表!$B$130,"")))))))))))))))))))))))))))))))))))</f>
        <v/>
      </c>
      <c r="BE20" s="52" t="str">
        <f t="shared" si="8"/>
        <v/>
      </c>
      <c r="BF20" s="52" t="str">
        <f t="shared" ref="BF20" si="28">IF(AND(BE20&gt;=TIME(0,15,0),MINUTE(BE20)&gt;=0),IF(MINUTE(BE20)&lt;15,TIME(HOUR(BE20),0,0),IF(MINUTE(BE20)&lt;45,TIME(HOUR(BE20),30,0),TIME(HOUR(BE20)+1,0,0))),"")</f>
        <v/>
      </c>
      <c r="BG20" s="52" t="str">
        <f t="shared" si="10"/>
        <v/>
      </c>
      <c r="BH20" s="52" t="str">
        <f t="shared" si="11"/>
        <v/>
      </c>
      <c r="BI20" s="51">
        <f>IF($AK$7="無",0,IF($AK$7="",0,IF($BF20=TIME(0,30,0),コード表!$B$131,IF($BF20=TIME(1,0,0),コード表!$B$132,IF($BF20=TIME(1,30,0),コード表!$B$133,IF($BF20=TIME(2,0,0),コード表!$B$134,IF($BF20=TIME(2,30,0),コード表!$B$135,IF($BF20=TIME(3,0,0),コード表!$B$136))))))))</f>
        <v>0</v>
      </c>
      <c r="BJ20" s="51">
        <f>IF($AK$7="無",0,IF($AK$7="",0,IF($BH20=TIME(0,30,0),コード表!$B$131,IF($BH20=TIME(1,0,0),コード表!$B$132,IF($BH20=TIME(1,30,0),コード表!$B$133,IF($BH20=TIME(2,0,0),コード表!$B$134,IF($BH20=TIME(2,30,0),コード表!$B$135,IF($BH20=TIME(3,0,0),コード表!$B$136,IF($BH20=TIME(3,30,0),コード表!$B$137,IF($BH20=TIME(4,0,0),コード表!$B$138,IF($BH20=TIME(4,30,0),コード表!$B$139,IF($BH20=TIME(5,0,0),コード表!$B$140,IF($BH20=TIME(5,30,0),コード表!$B$141,IF($BH20=TIME(6,0,0),コード表!$B$142))))))))))))))</f>
        <v>0</v>
      </c>
      <c r="BK20" s="51" t="str">
        <f>IF($AK$7="有","",IF(AND(T20="",V20=""),IF($BF20=TIME(0,30,0),コード表!$B$143,IF($BF20=TIME(1,0,0),コード表!$B$144,IF($BF20=TIME(1,30,0),コード表!$B$145,IF($BF20=TIME(2,0,0),コード表!$B$146,IF($BF20=TIME(2,30,0),コード表!$B$147,IF($BF20=TIME(3,0,0),コード表!$B$148)))))),IF(AND(T20="〇",V20=""),IF($BF20=TIME(0,30,0),コード表!$B$155,IF($BF20=TIME(1,0,0),コード表!$B$156,IF($BF20=TIME(1,30,0),コード表!$B$157,IF($BF20=TIME(2,0,0),コード表!$B$158,IF($BF20=TIME(2,30,0),コード表!$B$159,IF($BF20=TIME(3,0,0),コード表!$B$160)))))),IF(AND(T20="",V20="〇"),IF($BF20=TIME(0,30,0),コード表!$B$167,IF($BF20=TIME(1,0,0),コード表!$B$168,IF($BF20=TIME(1,30,0),コード表!$B$169,IF($BF20=TIME(2,0,0),コード表!$B$170,IF($BF20=TIME(2,30,0),コード表!$B$171,IF($BF20=TIME(3,0,0),コード表!$B$172))))))))))</f>
        <v/>
      </c>
      <c r="BL20" s="51" t="str">
        <f>IF($AK$7="有","",IF(AND(T20="",V20=""),IF($BH20=TIME(0,30,0),コード表!$B$143,IF($BH20=TIME(1,0,0),コード表!$B$144,IF($BH20=TIME(1,30,0),コード表!$B$145,IF($BH20=TIME(2,0,0),コード表!$B$146,IF($BH20=TIME(2,30,0),コード表!$B$147,IF($BH20=TIME(3,0,0),コード表!$B$148,IF($BH20=TIME(3,30,0),コード表!$B$149,IF($BH20=TIME(4,0,0),コード表!$B$150,IF($BH20=TIME(4,30,0),コード表!$B$151,IF($BH20=TIME(5,0,0),コード表!$B$152,IF($BH20=TIME(5,30,0),コード表!$B$153,IF($BH20=TIME(6,0,0),コード表!$B$154)))))))))))),IF(AND(T20="〇",V20=""),IF($BH20=TIME(0,30,0),コード表!$B$155,IF($BH20=TIME(1,0,0),コード表!$B$156,IF($BH20=TIME(1,30,0),コード表!$B$157,IF($BH20=TIME(2,0,0),コード表!$B$158,IF($BH20=TIME(2,30,0),コード表!$B$159,IF($BH20=TIME(3,0,0),コード表!$B$160,IF($BH20=TIME(3,30,0),コード表!$B$161,IF($BH20=TIME(4,0,0),コード表!$B$162,IF($BH20=TIME(4,30,0),コード表!$B$163,IF($BH20=TIME(5,0,0),コード表!$B$164,IF($BH20=TIME(5,30,0),コード表!$B$165,IF($BH20=TIME(6,0,0),コード表!$B$166)))))))))))),IF(AND(T20="",V20="〇"),IF($BH20=TIME(0,30,0),コード表!$B$167,IF($BH20=TIME(1,0,0),コード表!$B$168,IF($BH20=TIME(1,30,0),コード表!$B$169,IF($BH20=TIME(2,0,0),コード表!$B$170,IF($BH20=TIME(2,30,0),コード表!$B$171,IF($BH20=TIME(3,0,0),コード表!$B$172,IF($BH20=TIME(3,30,0),コード表!$B$173,IF($BH20=TIME(4,0,0),コード表!$B$174,IF($BH20=TIME(4,30,0),コード表!$B$175,IF($BH20=TIME(5,0,0),コード表!$B$176,IF($BH20=TIME(5,30,0),コード表!$B$177,IF($BH20=TIME(6,0,0),コード表!$B$178))))))))))))))))</f>
        <v/>
      </c>
      <c r="BM20" s="51">
        <f t="shared" si="12"/>
        <v>0</v>
      </c>
      <c r="BN20" s="77">
        <f t="shared" si="3"/>
        <v>0</v>
      </c>
      <c r="BO20" s="51">
        <f>IF(AD20=1,コード表!$B$179,IF(AD20=2,コード表!$B$180,IF(AD20=3,コード表!$B$181,IF(AD20=4,コード表!$B$182,IF(AD20=5,コード表!$B$183,IF(実績記録!AD20=6,コード表!$B$184,))))))</f>
        <v>0</v>
      </c>
      <c r="BP20" s="51">
        <f t="shared" si="13"/>
        <v>0</v>
      </c>
      <c r="BQ20" s="60"/>
      <c r="BR20" s="60"/>
      <c r="BS20" s="60"/>
      <c r="BU20" s="1">
        <f t="shared" si="14"/>
        <v>0</v>
      </c>
      <c r="BV20" s="1">
        <f t="shared" si="4"/>
        <v>0</v>
      </c>
      <c r="BW20" s="1">
        <f t="shared" si="4"/>
        <v>0</v>
      </c>
      <c r="BX20" s="1">
        <f t="shared" si="4"/>
        <v>0</v>
      </c>
      <c r="BZ20" s="93">
        <f t="shared" si="15"/>
        <v>0</v>
      </c>
    </row>
    <row r="21" spans="1:78" s="1" customFormat="1" ht="32.1" customHeight="1" thickTop="1" thickBot="1">
      <c r="A21" s="2"/>
      <c r="B21" s="6"/>
      <c r="C21" s="392"/>
      <c r="D21" s="224"/>
      <c r="E21" s="345" t="str">
        <f t="shared" si="0"/>
        <v/>
      </c>
      <c r="F21" s="346"/>
      <c r="G21" s="356"/>
      <c r="H21" s="357"/>
      <c r="I21" s="88" t="s">
        <v>50</v>
      </c>
      <c r="J21" s="358"/>
      <c r="K21" s="357"/>
      <c r="L21" s="358"/>
      <c r="M21" s="357"/>
      <c r="N21" s="88" t="s">
        <v>50</v>
      </c>
      <c r="O21" s="223"/>
      <c r="P21" s="295"/>
      <c r="Q21" s="348" t="str">
        <f t="shared" si="16"/>
        <v/>
      </c>
      <c r="R21" s="349"/>
      <c r="S21" s="350"/>
      <c r="T21" s="298"/>
      <c r="U21" s="261"/>
      <c r="V21" s="203"/>
      <c r="W21" s="261"/>
      <c r="X21" s="296" t="str">
        <f t="shared" si="1"/>
        <v/>
      </c>
      <c r="Y21" s="297"/>
      <c r="Z21" s="310" t="str">
        <f t="shared" si="5"/>
        <v/>
      </c>
      <c r="AA21" s="312"/>
      <c r="AB21" s="223"/>
      <c r="AC21" s="224"/>
      <c r="AD21" s="203"/>
      <c r="AE21" s="204"/>
      <c r="AF21" s="341">
        <f t="shared" si="2"/>
        <v>0</v>
      </c>
      <c r="AG21" s="342"/>
      <c r="AH21" s="342"/>
      <c r="AI21" s="343"/>
      <c r="AJ21" s="175" t="str">
        <f t="shared" si="6"/>
        <v/>
      </c>
      <c r="AK21" s="176"/>
      <c r="AL21" s="177"/>
      <c r="AM21" s="177"/>
      <c r="AN21" s="177"/>
      <c r="AO21" s="177"/>
      <c r="AP21" s="177"/>
      <c r="AQ21" s="177"/>
      <c r="AR21" s="177"/>
      <c r="AS21" s="177"/>
      <c r="AT21" s="178"/>
      <c r="AU21" s="87"/>
      <c r="AV21" s="2"/>
      <c r="AW21" s="69" t="str">
        <f>IF(C21="","",DATE(請求書!$K$29,請求書!$Q$29,実績記録!C21))</f>
        <v/>
      </c>
      <c r="AX21" s="52">
        <f t="shared" si="7"/>
        <v>0</v>
      </c>
      <c r="AY21" s="52">
        <f t="shared" si="17"/>
        <v>0</v>
      </c>
      <c r="AZ21" s="52">
        <f t="shared" ref="AZ21" si="29">AY21-AX21</f>
        <v>0</v>
      </c>
      <c r="BA21" s="51">
        <f>IF($AK$7="無",0,IF($AK$7="",0,IF($Q21=TIME(0,30,0),コード表!$B$3,IF($Q21=TIME(1,0,0),コード表!$B$4,IF($Q21=TIME(1,30,0),コード表!$B$5,IF($Q21=TIME(2,0,0),コード表!$B$6,IF($Q21=TIME(2,30,0),コード表!$B$7,IF($Q21=TIME(3,0,0),コード表!$B$8,IF($Q21=TIME(3,30,0),コード表!$B$9,IF($Q21=TIME(4,0,0),コード表!$B$10,IF($Q21=TIME(4,30,0),コード表!$B$11,IF($Q21=TIME(5,0,0),コード表!$B$12,IF($Q21=TIME(5,30,0),コード表!$B$13,IF($Q21=TIME(6,0,0),コード表!$B$14,IF($Q21=TIME(6,30,0),コード表!$B$15,IF($Q21=TIME(7,0,0),コード表!$B$16,IF($Q21=TIME(7,30,0),コード表!$B$17,IF($Q21=TIME(8,0,0),コード表!$B$18,IF($Q21=TIME(8,30,0),コード表!$B$19,IF($Q21=TIME(9,0,0),コード表!$B$20,IF($Q21=TIME(9,30,0),コード表!$B$21,IF($Q21=TIME(10,0,0),コード表!$B$22,IF($Q21=TIME(10,30,0),コード表!$B$23,IF($Q21=TIME(11,0,0),コード表!$B$24,IF($Q21=TIME(11,30,0),コード表!$B$25,IF($Q21=TIME(12,0,0),コード表!$B$26,IF($Q21=TIME(12,30,0),コード表!$B$27,IF($Q21=TIME(13,0,0),コード表!$B$28,IF($Q21=TIME(13,30,0),コード表!$B$29,IF($Q21=TIME(14,0,0),コード表!$B$30,IF($Q21=TIME(14,30,0),コード表!$B$31,IF($Q21=TIME(15,0,0),コード表!$B$32,IF($Q21=TIME(15,30,0),コード表!$B$33,IF($Q21=TIME(16,0,0),コード表!$B$34,""))))))))))))))))))))))))))))))))))</f>
        <v>0</v>
      </c>
      <c r="BB21" s="51">
        <f>IF($AK$7="有",0,IF($AK$7="",0,IF($Q21=TIME(0,30,0),コード表!$B$35,IF($Q21=TIME(1,0,0),コード表!$B$36,IF($Q21=TIME(1,30,0),コード表!$B$37,IF($Q21=TIME(2,0,0),コード表!$B$38,IF($Q21=TIME(2,30,0),コード表!$B$39,IF($Q21=TIME(3,0,0),コード表!$B$40,IF($Q21=TIME(3,30,0),コード表!$B$41,IF($Q21=TIME(4,0,0),コード表!$B$42,IF($Q21=TIME(4,30,0),コード表!$B$43,IF($Q21=TIME(5,0,0),コード表!$B$44,IF($Q21=TIME(5,30,0),コード表!$B$45,IF($Q21=TIME(6,0,0),コード表!$B$46,IF($Q21=TIME(6,30,0),コード表!$B$47,IF($Q21=TIME(7,0,0),コード表!$B$48,IF($Q21=TIME(7,30,0),コード表!$B$49,IF($Q21=TIME(8,0,0),コード表!$B$50,IF($Q21=TIME(8,30,0),コード表!$B$51,IF($Q21=TIME(9,0,0),コード表!$B$52,IF($Q21=TIME(9,30,0),コード表!$B$53,IF($Q21=TIME(10,0,0),コード表!$B$54,IF($Q21=TIME(10,30,0),コード表!$B$55,IF($Q21=TIME(11,0,0),コード表!$B$56,IF($Q21=TIME(11,30,0),コード表!$B$57,IF($Q21=TIME(12,0,0),コード表!$B$58,IF($Q21=TIME(12,30,0),コード表!$B$59,IF($Q21=TIME(13,0,0),コード表!$B$60,IF($Q21=TIME(13,30,0),コード表!$B$61,IF($Q21=TIME(14,0,0),コード表!$B$62,IF($Q21=TIME(14,30,0),コード表!$B$63,IF($Q21=TIME(15,0,0),コード表!$B$64,IF($Q21=TIME(15,30,0),コード表!$B$65,IF($Q21=TIME(16,0,0),コード表!$B$66,""))))))))))))))))))))))))))))))))))</f>
        <v>0</v>
      </c>
      <c r="BC21" s="51" t="str">
        <f>IF($AK$7="","",IF($AK$7="有","",IF(T21="","",IF($Q21=TIME(0,30,0),コード表!$B$67,IF($Q21=TIME(1,0,0),コード表!$B$68,IF($Q21=TIME(1,30,0),コード表!$B$69,IF($Q21=TIME(2,0,0),コード表!$B$70,IF($Q21=TIME(2,30,0),コード表!$B$71,IF($Q21=TIME(3,0,0),コード表!$B$72,IF($Q21=TIME(3,30,0),コード表!$B$73,IF($Q21=TIME(4,0,0),コード表!$B$74,IF($Q21=TIME(4,30,0),コード表!$B$75,IF($Q21=TIME(5,0,0),コード表!$B$76,IF($Q21=TIME(5,30,0),コード表!$B$77,IF($Q21=TIME(6,0,0),コード表!$B$78,IF($Q21=TIME(6,30,0),コード表!$B$79,IF($Q21=TIME(7,0,0),コード表!$B$80,IF($Q21=TIME(7,30,0),コード表!$B$81,IF($Q21=TIME(8,0,0),コード表!$B$82,IF($Q21=TIME(8,30,0),コード表!$B$83,IF($Q21=TIME(9,0,0),コード表!$B$84,IF($Q21=TIME(9,30,0),コード表!$B$85,IF($Q21=TIME(10,0,0),コード表!$B$86,IF($Q21=TIME(10,30,0),コード表!$B$87,IF($Q21=TIME(11,0,0),コード表!$B$88,IF($Q21=TIME(11,30,0),コード表!$B$89,IF($Q21=TIME(12,0,0),コード表!$B$90,IF($Q21=TIME(12,30,0),コード表!$B$91,IF($Q21=TIME(13,0,0),コード表!$B$92,IF($Q21=TIME(13,30,0),コード表!$B$93,IF($Q21=TIME(14,0,0),コード表!$B$94,IF($Q21=TIME(14,30,0),コード表!$B$95,IF($Q21=TIME(15,0,0),コード表!$B$96,IF($Q21=TIME(15,30,0),コード表!$B$97,IF($Q21=TIME(16,0,0),コード表!$B$98,"")))))))))))))))))))))))))))))))))))</f>
        <v/>
      </c>
      <c r="BD21" s="51" t="str">
        <f>IF($AK$7="","",IF($AK$7="有","",IF(V21="","",IF($Q21=TIME(0,30,0),コード表!$B$99,IF($Q21=TIME(1,0,0),コード表!$B$100,IF($Q21=TIME(1,30,0),コード表!$B$101,IF($Q21=TIME(2,0,0),コード表!$B$102,IF($Q21=TIME(2,30,0),コード表!$B$103,IF($Q21=TIME(3,0,0),コード表!$B$104,IF($Q21=TIME(3,30,0),コード表!$B$105,IF($Q21=TIME(4,0,0),コード表!$B$106,IF($Q21=TIME(4,30,0),コード表!$B$107,IF($Q21=TIME(5,0,0),コード表!$B$108,IF($Q21=TIME(5,30,0),コード表!$B$109,IF($Q21=TIME(6,0,0),コード表!$B$110,IF($Q21=TIME(6,30,0),コード表!$B$111,IF($Q21=TIME(7,0,0),コード表!$B$112,IF($Q21=TIME(7,30,0),コード表!$B$113,IF($Q21=TIME(8,0,0),コード表!$B$114,IF($Q21=TIME(8,30,0),コード表!$B$115,IF($Q21=TIME(9,0,0),コード表!$B$116,IF($Q21=TIME(9,30,0),コード表!$B$117,IF($Q21=TIME(10,0,0),コード表!$B$118,IF($Q21=TIME(10,30,0),コード表!$B$119,IF($Q21=TIME(11,0,0),コード表!$B$120,IF($Q21=TIME(11,30,0),コード表!$B$121,IF($Q21=TIME(12,0,0),コード表!$B$122,IF($Q21=TIME(12,30,0),コード表!$B$123,IF($Q21=TIME(13,0,0),コード表!$B$124,IF($Q21=TIME(13,30,0),コード表!$B$125,IF($Q21=TIME(14,0,0),コード表!$B$126,IF($Q21=TIME(14,30,0),コード表!$B$127,IF($Q21=TIME(15,0,0),コード表!$B$128,IF($Q21=TIME(15,30,0),コード表!$B$129,IF($Q21=TIME(16,0,0),コード表!$B$130,"")))))))))))))))))))))))))))))))))))</f>
        <v/>
      </c>
      <c r="BE21" s="52" t="str">
        <f t="shared" si="8"/>
        <v/>
      </c>
      <c r="BF21" s="52" t="str">
        <f t="shared" ref="BF21" si="30">IF(AND(BE21&gt;=TIME(0,15,0),MINUTE(BE21)&gt;=0),IF(MINUTE(BE21)&lt;15,TIME(HOUR(BE21),0,0),IF(MINUTE(BE21)&lt;45,TIME(HOUR(BE21),30,0),TIME(HOUR(BE21)+1,0,0))),"")</f>
        <v/>
      </c>
      <c r="BG21" s="52" t="str">
        <f t="shared" si="10"/>
        <v/>
      </c>
      <c r="BH21" s="52" t="str">
        <f t="shared" si="11"/>
        <v/>
      </c>
      <c r="BI21" s="51">
        <f>IF($AK$7="無",0,IF($AK$7="",0,IF($BF21=TIME(0,30,0),コード表!$B$131,IF($BF21=TIME(1,0,0),コード表!$B$132,IF($BF21=TIME(1,30,0),コード表!$B$133,IF($BF21=TIME(2,0,0),コード表!$B$134,IF($BF21=TIME(2,30,0),コード表!$B$135,IF($BF21=TIME(3,0,0),コード表!$B$136))))))))</f>
        <v>0</v>
      </c>
      <c r="BJ21" s="51">
        <f>IF($AK$7="無",0,IF($AK$7="",0,IF($BH21=TIME(0,30,0),コード表!$B$131,IF($BH21=TIME(1,0,0),コード表!$B$132,IF($BH21=TIME(1,30,0),コード表!$B$133,IF($BH21=TIME(2,0,0),コード表!$B$134,IF($BH21=TIME(2,30,0),コード表!$B$135,IF($BH21=TIME(3,0,0),コード表!$B$136,IF($BH21=TIME(3,30,0),コード表!$B$137,IF($BH21=TIME(4,0,0),コード表!$B$138,IF($BH21=TIME(4,30,0),コード表!$B$139,IF($BH21=TIME(5,0,0),コード表!$B$140,IF($BH21=TIME(5,30,0),コード表!$B$141,IF($BH21=TIME(6,0,0),コード表!$B$142))))))))))))))</f>
        <v>0</v>
      </c>
      <c r="BK21" s="51" t="str">
        <f>IF($AK$7="有","",IF(AND(T21="",V21=""),IF($BF21=TIME(0,30,0),コード表!$B$143,IF($BF21=TIME(1,0,0),コード表!$B$144,IF($BF21=TIME(1,30,0),コード表!$B$145,IF($BF21=TIME(2,0,0),コード表!$B$146,IF($BF21=TIME(2,30,0),コード表!$B$147,IF($BF21=TIME(3,0,0),コード表!$B$148)))))),IF(AND(T21="〇",V21=""),IF($BF21=TIME(0,30,0),コード表!$B$155,IF($BF21=TIME(1,0,0),コード表!$B$156,IF($BF21=TIME(1,30,0),コード表!$B$157,IF($BF21=TIME(2,0,0),コード表!$B$158,IF($BF21=TIME(2,30,0),コード表!$B$159,IF($BF21=TIME(3,0,0),コード表!$B$160)))))),IF(AND(T21="",V21="〇"),IF($BF21=TIME(0,30,0),コード表!$B$167,IF($BF21=TIME(1,0,0),コード表!$B$168,IF($BF21=TIME(1,30,0),コード表!$B$169,IF($BF21=TIME(2,0,0),コード表!$B$170,IF($BF21=TIME(2,30,0),コード表!$B$171,IF($BF21=TIME(3,0,0),コード表!$B$172))))))))))</f>
        <v/>
      </c>
      <c r="BL21" s="51" t="str">
        <f>IF($AK$7="有","",IF(AND(T21="",V21=""),IF($BH21=TIME(0,30,0),コード表!$B$143,IF($BH21=TIME(1,0,0),コード表!$B$144,IF($BH21=TIME(1,30,0),コード表!$B$145,IF($BH21=TIME(2,0,0),コード表!$B$146,IF($BH21=TIME(2,30,0),コード表!$B$147,IF($BH21=TIME(3,0,0),コード表!$B$148,IF($BH21=TIME(3,30,0),コード表!$B$149,IF($BH21=TIME(4,0,0),コード表!$B$150,IF($BH21=TIME(4,30,0),コード表!$B$151,IF($BH21=TIME(5,0,0),コード表!$B$152,IF($BH21=TIME(5,30,0),コード表!$B$153,IF($BH21=TIME(6,0,0),コード表!$B$154)))))))))))),IF(AND(T21="〇",V21=""),IF($BH21=TIME(0,30,0),コード表!$B$155,IF($BH21=TIME(1,0,0),コード表!$B$156,IF($BH21=TIME(1,30,0),コード表!$B$157,IF($BH21=TIME(2,0,0),コード表!$B$158,IF($BH21=TIME(2,30,0),コード表!$B$159,IF($BH21=TIME(3,0,0),コード表!$B$160,IF($BH21=TIME(3,30,0),コード表!$B$161,IF($BH21=TIME(4,0,0),コード表!$B$162,IF($BH21=TIME(4,30,0),コード表!$B$163,IF($BH21=TIME(5,0,0),コード表!$B$164,IF($BH21=TIME(5,30,0),コード表!$B$165,IF($BH21=TIME(6,0,0),コード表!$B$166)))))))))))),IF(AND(T21="",V21="〇"),IF($BH21=TIME(0,30,0),コード表!$B$167,IF($BH21=TIME(1,0,0),コード表!$B$168,IF($BH21=TIME(1,30,0),コード表!$B$169,IF($BH21=TIME(2,0,0),コード表!$B$170,IF($BH21=TIME(2,30,0),コード表!$B$171,IF($BH21=TIME(3,0,0),コード表!$B$172,IF($BH21=TIME(3,30,0),コード表!$B$173,IF($BH21=TIME(4,0,0),コード表!$B$174,IF($BH21=TIME(4,30,0),コード表!$B$175,IF($BH21=TIME(5,0,0),コード表!$B$176,IF($BH21=TIME(5,30,0),コード表!$B$177,IF($BH21=TIME(6,0,0),コード表!$B$178))))))))))))))))</f>
        <v/>
      </c>
      <c r="BM21" s="51">
        <f t="shared" si="12"/>
        <v>0</v>
      </c>
      <c r="BN21" s="77">
        <f t="shared" si="3"/>
        <v>0</v>
      </c>
      <c r="BO21" s="51">
        <f>IF(AD21=1,コード表!$B$179,IF(AD21=2,コード表!$B$180,IF(AD21=3,コード表!$B$181,IF(AD21=4,コード表!$B$182,IF(AD21=5,コード表!$B$183,IF(実績記録!AD21=6,コード表!$B$184,))))))</f>
        <v>0</v>
      </c>
      <c r="BP21" s="51">
        <f t="shared" si="13"/>
        <v>0</v>
      </c>
      <c r="BQ21" s="60"/>
      <c r="BR21" s="60"/>
      <c r="BS21" s="60"/>
      <c r="BU21" s="1">
        <f t="shared" si="14"/>
        <v>0</v>
      </c>
      <c r="BV21" s="1">
        <f t="shared" si="4"/>
        <v>0</v>
      </c>
      <c r="BW21" s="1">
        <f t="shared" si="4"/>
        <v>0</v>
      </c>
      <c r="BX21" s="1">
        <f t="shared" si="4"/>
        <v>0</v>
      </c>
      <c r="BZ21" s="93">
        <f t="shared" si="15"/>
        <v>0</v>
      </c>
    </row>
    <row r="22" spans="1:78" s="1" customFormat="1" ht="32.1" customHeight="1" thickTop="1" thickBot="1">
      <c r="A22" s="2"/>
      <c r="B22" s="6"/>
      <c r="C22" s="392"/>
      <c r="D22" s="224"/>
      <c r="E22" s="345" t="str">
        <f t="shared" si="0"/>
        <v/>
      </c>
      <c r="F22" s="346"/>
      <c r="G22" s="356"/>
      <c r="H22" s="357"/>
      <c r="I22" s="88" t="s">
        <v>50</v>
      </c>
      <c r="J22" s="358"/>
      <c r="K22" s="357"/>
      <c r="L22" s="358"/>
      <c r="M22" s="357"/>
      <c r="N22" s="88" t="s">
        <v>50</v>
      </c>
      <c r="O22" s="223"/>
      <c r="P22" s="295"/>
      <c r="Q22" s="348" t="str">
        <f t="shared" si="16"/>
        <v/>
      </c>
      <c r="R22" s="349"/>
      <c r="S22" s="350"/>
      <c r="T22" s="298"/>
      <c r="U22" s="261"/>
      <c r="V22" s="203"/>
      <c r="W22" s="261"/>
      <c r="X22" s="296" t="str">
        <f t="shared" si="1"/>
        <v/>
      </c>
      <c r="Y22" s="297"/>
      <c r="Z22" s="310" t="str">
        <f t="shared" si="5"/>
        <v/>
      </c>
      <c r="AA22" s="312"/>
      <c r="AB22" s="223"/>
      <c r="AC22" s="224"/>
      <c r="AD22" s="203"/>
      <c r="AE22" s="204"/>
      <c r="AF22" s="341">
        <f t="shared" si="2"/>
        <v>0</v>
      </c>
      <c r="AG22" s="342"/>
      <c r="AH22" s="342"/>
      <c r="AI22" s="343"/>
      <c r="AJ22" s="175" t="str">
        <f t="shared" si="6"/>
        <v/>
      </c>
      <c r="AK22" s="176"/>
      <c r="AL22" s="177"/>
      <c r="AM22" s="177"/>
      <c r="AN22" s="177"/>
      <c r="AO22" s="177"/>
      <c r="AP22" s="177"/>
      <c r="AQ22" s="177"/>
      <c r="AR22" s="177"/>
      <c r="AS22" s="177"/>
      <c r="AT22" s="178"/>
      <c r="AU22" s="87"/>
      <c r="AV22" s="2"/>
      <c r="AW22" s="69" t="str">
        <f>IF(C22="","",DATE(請求書!$K$29,請求書!$Q$29,実績記録!C22))</f>
        <v/>
      </c>
      <c r="AX22" s="52">
        <f t="shared" si="7"/>
        <v>0</v>
      </c>
      <c r="AY22" s="52">
        <f>ROUND(TIME(L22,O22,0),6)</f>
        <v>0</v>
      </c>
      <c r="AZ22" s="52">
        <f t="shared" ref="AZ22" si="31">AY22-AX22</f>
        <v>0</v>
      </c>
      <c r="BA22" s="51">
        <f>IF($AK$7="無",0,IF($AK$7="",0,IF($Q22=TIME(0,30,0),コード表!$B$3,IF($Q22=TIME(1,0,0),コード表!$B$4,IF($Q22=TIME(1,30,0),コード表!$B$5,IF($Q22=TIME(2,0,0),コード表!$B$6,IF($Q22=TIME(2,30,0),コード表!$B$7,IF($Q22=TIME(3,0,0),コード表!$B$8,IF($Q22=TIME(3,30,0),コード表!$B$9,IF($Q22=TIME(4,0,0),コード表!$B$10,IF($Q22=TIME(4,30,0),コード表!$B$11,IF($Q22=TIME(5,0,0),コード表!$B$12,IF($Q22=TIME(5,30,0),コード表!$B$13,IF($Q22=TIME(6,0,0),コード表!$B$14,IF($Q22=TIME(6,30,0),コード表!$B$15,IF($Q22=TIME(7,0,0),コード表!$B$16,IF($Q22=TIME(7,30,0),コード表!$B$17,IF($Q22=TIME(8,0,0),コード表!$B$18,IF($Q22=TIME(8,30,0),コード表!$B$19,IF($Q22=TIME(9,0,0),コード表!$B$20,IF($Q22=TIME(9,30,0),コード表!$B$21,IF($Q22=TIME(10,0,0),コード表!$B$22,IF($Q22=TIME(10,30,0),コード表!$B$23,IF($Q22=TIME(11,0,0),コード表!$B$24,IF($Q22=TIME(11,30,0),コード表!$B$25,IF($Q22=TIME(12,0,0),コード表!$B$26,IF($Q22=TIME(12,30,0),コード表!$B$27,IF($Q22=TIME(13,0,0),コード表!$B$28,IF($Q22=TIME(13,30,0),コード表!$B$29,IF($Q22=TIME(14,0,0),コード表!$B$30,IF($Q22=TIME(14,30,0),コード表!$B$31,IF($Q22=TIME(15,0,0),コード表!$B$32,IF($Q22=TIME(15,30,0),コード表!$B$33,IF($Q22=TIME(16,0,0),コード表!$B$34,""))))))))))))))))))))))))))))))))))</f>
        <v>0</v>
      </c>
      <c r="BB22" s="51">
        <f>IF($AK$7="有",0,IF($AK$7="",0,IF($Q22=TIME(0,30,0),コード表!$B$35,IF($Q22=TIME(1,0,0),コード表!$B$36,IF($Q22=TIME(1,30,0),コード表!$B$37,IF($Q22=TIME(2,0,0),コード表!$B$38,IF($Q22=TIME(2,30,0),コード表!$B$39,IF($Q22=TIME(3,0,0),コード表!$B$40,IF($Q22=TIME(3,30,0),コード表!$B$41,IF($Q22=TIME(4,0,0),コード表!$B$42,IF($Q22=TIME(4,30,0),コード表!$B$43,IF($Q22=TIME(5,0,0),コード表!$B$44,IF($Q22=TIME(5,30,0),コード表!$B$45,IF($Q22=TIME(6,0,0),コード表!$B$46,IF($Q22=TIME(6,30,0),コード表!$B$47,IF($Q22=TIME(7,0,0),コード表!$B$48,IF($Q22=TIME(7,30,0),コード表!$B$49,IF($Q22=TIME(8,0,0),コード表!$B$50,IF($Q22=TIME(8,30,0),コード表!$B$51,IF($Q22=TIME(9,0,0),コード表!$B$52,IF($Q22=TIME(9,30,0),コード表!$B$53,IF($Q22=TIME(10,0,0),コード表!$B$54,IF($Q22=TIME(10,30,0),コード表!$B$55,IF($Q22=TIME(11,0,0),コード表!$B$56,IF($Q22=TIME(11,30,0),コード表!$B$57,IF($Q22=TIME(12,0,0),コード表!$B$58,IF($Q22=TIME(12,30,0),コード表!$B$59,IF($Q22=TIME(13,0,0),コード表!$B$60,IF($Q22=TIME(13,30,0),コード表!$B$61,IF($Q22=TIME(14,0,0),コード表!$B$62,IF($Q22=TIME(14,30,0),コード表!$B$63,IF($Q22=TIME(15,0,0),コード表!$B$64,IF($Q22=TIME(15,30,0),コード表!$B$65,IF($Q22=TIME(16,0,0),コード表!$B$66,""))))))))))))))))))))))))))))))))))</f>
        <v>0</v>
      </c>
      <c r="BC22" s="51" t="str">
        <f>IF($AK$7="","",IF($AK$7="有","",IF(T22="","",IF($Q22=TIME(0,30,0),コード表!$B$67,IF($Q22=TIME(1,0,0),コード表!$B$68,IF($Q22=TIME(1,30,0),コード表!$B$69,IF($Q22=TIME(2,0,0),コード表!$B$70,IF($Q22=TIME(2,30,0),コード表!$B$71,IF($Q22=TIME(3,0,0),コード表!$B$72,IF($Q22=TIME(3,30,0),コード表!$B$73,IF($Q22=TIME(4,0,0),コード表!$B$74,IF($Q22=TIME(4,30,0),コード表!$B$75,IF($Q22=TIME(5,0,0),コード表!$B$76,IF($Q22=TIME(5,30,0),コード表!$B$77,IF($Q22=TIME(6,0,0),コード表!$B$78,IF($Q22=TIME(6,30,0),コード表!$B$79,IF($Q22=TIME(7,0,0),コード表!$B$80,IF($Q22=TIME(7,30,0),コード表!$B$81,IF($Q22=TIME(8,0,0),コード表!$B$82,IF($Q22=TIME(8,30,0),コード表!$B$83,IF($Q22=TIME(9,0,0),コード表!$B$84,IF($Q22=TIME(9,30,0),コード表!$B$85,IF($Q22=TIME(10,0,0),コード表!$B$86,IF($Q22=TIME(10,30,0),コード表!$B$87,IF($Q22=TIME(11,0,0),コード表!$B$88,IF($Q22=TIME(11,30,0),コード表!$B$89,IF($Q22=TIME(12,0,0),コード表!$B$90,IF($Q22=TIME(12,30,0),コード表!$B$91,IF($Q22=TIME(13,0,0),コード表!$B$92,IF($Q22=TIME(13,30,0),コード表!$B$93,IF($Q22=TIME(14,0,0),コード表!$B$94,IF($Q22=TIME(14,30,0),コード表!$B$95,IF($Q22=TIME(15,0,0),コード表!$B$96,IF($Q22=TIME(15,30,0),コード表!$B$97,IF($Q22=TIME(16,0,0),コード表!$B$98,"")))))))))))))))))))))))))))))))))))</f>
        <v/>
      </c>
      <c r="BD22" s="51" t="str">
        <f>IF($AK$7="","",IF($AK$7="有","",IF(V22="","",IF($Q22=TIME(0,30,0),コード表!$B$99,IF($Q22=TIME(1,0,0),コード表!$B$100,IF($Q22=TIME(1,30,0),コード表!$B$101,IF($Q22=TIME(2,0,0),コード表!$B$102,IF($Q22=TIME(2,30,0),コード表!$B$103,IF($Q22=TIME(3,0,0),コード表!$B$104,IF($Q22=TIME(3,30,0),コード表!$B$105,IF($Q22=TIME(4,0,0),コード表!$B$106,IF($Q22=TIME(4,30,0),コード表!$B$107,IF($Q22=TIME(5,0,0),コード表!$B$108,IF($Q22=TIME(5,30,0),コード表!$B$109,IF($Q22=TIME(6,0,0),コード表!$B$110,IF($Q22=TIME(6,30,0),コード表!$B$111,IF($Q22=TIME(7,0,0),コード表!$B$112,IF($Q22=TIME(7,30,0),コード表!$B$113,IF($Q22=TIME(8,0,0),コード表!$B$114,IF($Q22=TIME(8,30,0),コード表!$B$115,IF($Q22=TIME(9,0,0),コード表!$B$116,IF($Q22=TIME(9,30,0),コード表!$B$117,IF($Q22=TIME(10,0,0),コード表!$B$118,IF($Q22=TIME(10,30,0),コード表!$B$119,IF($Q22=TIME(11,0,0),コード表!$B$120,IF($Q22=TIME(11,30,0),コード表!$B$121,IF($Q22=TIME(12,0,0),コード表!$B$122,IF($Q22=TIME(12,30,0),コード表!$B$123,IF($Q22=TIME(13,0,0),コード表!$B$124,IF($Q22=TIME(13,30,0),コード表!$B$125,IF($Q22=TIME(14,0,0),コード表!$B$126,IF($Q22=TIME(14,30,0),コード表!$B$127,IF($Q22=TIME(15,0,0),コード表!$B$128,IF($Q22=TIME(15,30,0),コード表!$B$129,IF($Q22=TIME(16,0,0),コード表!$B$130,"")))))))))))))))))))))))))))))))))))</f>
        <v/>
      </c>
      <c r="BE22" s="52" t="str">
        <f t="shared" si="8"/>
        <v/>
      </c>
      <c r="BF22" s="52" t="str">
        <f t="shared" ref="BF22" si="32">IF(AND(BE22&gt;=TIME(0,15,0),MINUTE(BE22)&gt;=0),IF(MINUTE(BE22)&lt;15,TIME(HOUR(BE22),0,0),IF(MINUTE(BE22)&lt;45,TIME(HOUR(BE22),30,0),TIME(HOUR(BE22)+1,0,0))),"")</f>
        <v/>
      </c>
      <c r="BG22" s="52" t="str">
        <f t="shared" si="10"/>
        <v/>
      </c>
      <c r="BH22" s="52" t="str">
        <f t="shared" si="11"/>
        <v/>
      </c>
      <c r="BI22" s="51">
        <f>IF($AK$7="無",0,IF($AK$7="",0,IF($BF22=TIME(0,30,0),コード表!$B$131,IF($BF22=TIME(1,0,0),コード表!$B$132,IF($BF22=TIME(1,30,0),コード表!$B$133,IF($BF22=TIME(2,0,0),コード表!$B$134,IF($BF22=TIME(2,30,0),コード表!$B$135,IF($BF22=TIME(3,0,0),コード表!$B$136))))))))</f>
        <v>0</v>
      </c>
      <c r="BJ22" s="51">
        <f>IF($AK$7="無",0,IF($AK$7="",0,IF($BH22=TIME(0,30,0),コード表!$B$131,IF($BH22=TIME(1,0,0),コード表!$B$132,IF($BH22=TIME(1,30,0),コード表!$B$133,IF($BH22=TIME(2,0,0),コード表!$B$134,IF($BH22=TIME(2,30,0),コード表!$B$135,IF($BH22=TIME(3,0,0),コード表!$B$136,IF($BH22=TIME(3,30,0),コード表!$B$137,IF($BH22=TIME(4,0,0),コード表!$B$138,IF($BH22=TIME(4,30,0),コード表!$B$139,IF($BH22=TIME(5,0,0),コード表!$B$140,IF($BH22=TIME(5,30,0),コード表!$B$141,IF($BH22=TIME(6,0,0),コード表!$B$142))))))))))))))</f>
        <v>0</v>
      </c>
      <c r="BK22" s="51" t="str">
        <f>IF($AK$7="有","",IF(AND(T22="",V22=""),IF($BF22=TIME(0,30,0),コード表!$B$143,IF($BF22=TIME(1,0,0),コード表!$B$144,IF($BF22=TIME(1,30,0),コード表!$B$145,IF($BF22=TIME(2,0,0),コード表!$B$146,IF($BF22=TIME(2,30,0),コード表!$B$147,IF($BF22=TIME(3,0,0),コード表!$B$148)))))),IF(AND(T22="〇",V22=""),IF($BF22=TIME(0,30,0),コード表!$B$155,IF($BF22=TIME(1,0,0),コード表!$B$156,IF($BF22=TIME(1,30,0),コード表!$B$157,IF($BF22=TIME(2,0,0),コード表!$B$158,IF($BF22=TIME(2,30,0),コード表!$B$159,IF($BF22=TIME(3,0,0),コード表!$B$160)))))),IF(AND(T22="",V22="〇"),IF($BF22=TIME(0,30,0),コード表!$B$167,IF($BF22=TIME(1,0,0),コード表!$B$168,IF($BF22=TIME(1,30,0),コード表!$B$169,IF($BF22=TIME(2,0,0),コード表!$B$170,IF($BF22=TIME(2,30,0),コード表!$B$171,IF($BF22=TIME(3,0,0),コード表!$B$172))))))))))</f>
        <v/>
      </c>
      <c r="BL22" s="51" t="str">
        <f>IF($AK$7="有","",IF(AND(T22="",V22=""),IF($BH22=TIME(0,30,0),コード表!$B$143,IF($BH22=TIME(1,0,0),コード表!$B$144,IF($BH22=TIME(1,30,0),コード表!$B$145,IF($BH22=TIME(2,0,0),コード表!$B$146,IF($BH22=TIME(2,30,0),コード表!$B$147,IF($BH22=TIME(3,0,0),コード表!$B$148,IF($BH22=TIME(3,30,0),コード表!$B$149,IF($BH22=TIME(4,0,0),コード表!$B$150,IF($BH22=TIME(4,30,0),コード表!$B$151,IF($BH22=TIME(5,0,0),コード表!$B$152,IF($BH22=TIME(5,30,0),コード表!$B$153,IF($BH22=TIME(6,0,0),コード表!$B$154)))))))))))),IF(AND(T22="〇",V22=""),IF($BH22=TIME(0,30,0),コード表!$B$155,IF($BH22=TIME(1,0,0),コード表!$B$156,IF($BH22=TIME(1,30,0),コード表!$B$157,IF($BH22=TIME(2,0,0),コード表!$B$158,IF($BH22=TIME(2,30,0),コード表!$B$159,IF($BH22=TIME(3,0,0),コード表!$B$160,IF($BH22=TIME(3,30,0),コード表!$B$161,IF($BH22=TIME(4,0,0),コード表!$B$162,IF($BH22=TIME(4,30,0),コード表!$B$163,IF($BH22=TIME(5,0,0),コード表!$B$164,IF($BH22=TIME(5,30,0),コード表!$B$165,IF($BH22=TIME(6,0,0),コード表!$B$166)))))))))))),IF(AND(T22="",V22="〇"),IF($BH22=TIME(0,30,0),コード表!$B$167,IF($BH22=TIME(1,0,0),コード表!$B$168,IF($BH22=TIME(1,30,0),コード表!$B$169,IF($BH22=TIME(2,0,0),コード表!$B$170,IF($BH22=TIME(2,30,0),コード表!$B$171,IF($BH22=TIME(3,0,0),コード表!$B$172,IF($BH22=TIME(3,30,0),コード表!$B$173,IF($BH22=TIME(4,0,0),コード表!$B$174,IF($BH22=TIME(4,30,0),コード表!$B$175,IF($BH22=TIME(5,0,0),コード表!$B$176,IF($BH22=TIME(5,30,0),コード表!$B$177,IF($BH22=TIME(6,0,0),コード表!$B$178))))))))))))))))</f>
        <v/>
      </c>
      <c r="BM22" s="51">
        <f t="shared" si="12"/>
        <v>0</v>
      </c>
      <c r="BN22" s="77">
        <f t="shared" si="3"/>
        <v>0</v>
      </c>
      <c r="BO22" s="51">
        <f>IF(AD22=1,コード表!$B$179,IF(AD22=2,コード表!$B$180,IF(AD22=3,コード表!$B$181,IF(AD22=4,コード表!$B$182,IF(AD22=5,コード表!$B$183,IF(実績記録!AD22=6,コード表!$B$184,))))))</f>
        <v>0</v>
      </c>
      <c r="BP22" s="51">
        <f t="shared" si="13"/>
        <v>0</v>
      </c>
      <c r="BQ22" s="60"/>
      <c r="BR22" s="60"/>
      <c r="BS22" s="60"/>
      <c r="BU22" s="1">
        <f t="shared" si="14"/>
        <v>0</v>
      </c>
      <c r="BV22" s="1">
        <f t="shared" si="4"/>
        <v>0</v>
      </c>
      <c r="BW22" s="1">
        <f t="shared" si="4"/>
        <v>0</v>
      </c>
      <c r="BX22" s="1">
        <f t="shared" si="4"/>
        <v>0</v>
      </c>
      <c r="BZ22" s="93">
        <f t="shared" si="15"/>
        <v>0</v>
      </c>
    </row>
    <row r="23" spans="1:78" s="1" customFormat="1" ht="32.1" customHeight="1" thickTop="1" thickBot="1">
      <c r="A23" s="2"/>
      <c r="B23" s="6"/>
      <c r="C23" s="392"/>
      <c r="D23" s="224"/>
      <c r="E23" s="345" t="str">
        <f t="shared" si="0"/>
        <v/>
      </c>
      <c r="F23" s="346"/>
      <c r="G23" s="356"/>
      <c r="H23" s="357"/>
      <c r="I23" s="88" t="s">
        <v>50</v>
      </c>
      <c r="J23" s="358"/>
      <c r="K23" s="357"/>
      <c r="L23" s="358"/>
      <c r="M23" s="357"/>
      <c r="N23" s="88" t="s">
        <v>50</v>
      </c>
      <c r="O23" s="223"/>
      <c r="P23" s="295"/>
      <c r="Q23" s="348" t="str">
        <f t="shared" si="16"/>
        <v/>
      </c>
      <c r="R23" s="349"/>
      <c r="S23" s="350"/>
      <c r="T23" s="298"/>
      <c r="U23" s="261"/>
      <c r="V23" s="203"/>
      <c r="W23" s="261"/>
      <c r="X23" s="296" t="str">
        <f t="shared" si="1"/>
        <v/>
      </c>
      <c r="Y23" s="297"/>
      <c r="Z23" s="310" t="str">
        <f t="shared" si="5"/>
        <v/>
      </c>
      <c r="AA23" s="312"/>
      <c r="AB23" s="223"/>
      <c r="AC23" s="224"/>
      <c r="AD23" s="203"/>
      <c r="AE23" s="204"/>
      <c r="AF23" s="341">
        <f t="shared" si="2"/>
        <v>0</v>
      </c>
      <c r="AG23" s="342"/>
      <c r="AH23" s="342"/>
      <c r="AI23" s="343"/>
      <c r="AJ23" s="175" t="str">
        <f t="shared" si="6"/>
        <v/>
      </c>
      <c r="AK23" s="176"/>
      <c r="AL23" s="177"/>
      <c r="AM23" s="177"/>
      <c r="AN23" s="177"/>
      <c r="AO23" s="177"/>
      <c r="AP23" s="177"/>
      <c r="AQ23" s="177"/>
      <c r="AR23" s="177"/>
      <c r="AS23" s="177"/>
      <c r="AT23" s="178"/>
      <c r="AU23" s="87"/>
      <c r="AV23" s="2"/>
      <c r="AW23" s="69" t="str">
        <f>IF(C23="","",DATE(請求書!$K$29,請求書!$Q$29,実績記録!C23))</f>
        <v/>
      </c>
      <c r="AX23" s="52">
        <f t="shared" si="7"/>
        <v>0</v>
      </c>
      <c r="AY23" s="52">
        <f t="shared" si="17"/>
        <v>0</v>
      </c>
      <c r="AZ23" s="52">
        <f t="shared" ref="AZ23" si="33">AY23-AX23</f>
        <v>0</v>
      </c>
      <c r="BA23" s="51">
        <f>IF($AK$7="無",0,IF($AK$7="",0,IF($Q23=TIME(0,30,0),コード表!$B$3,IF($Q23=TIME(1,0,0),コード表!$B$4,IF($Q23=TIME(1,30,0),コード表!$B$5,IF($Q23=TIME(2,0,0),コード表!$B$6,IF($Q23=TIME(2,30,0),コード表!$B$7,IF($Q23=TIME(3,0,0),コード表!$B$8,IF($Q23=TIME(3,30,0),コード表!$B$9,IF($Q23=TIME(4,0,0),コード表!$B$10,IF($Q23=TIME(4,30,0),コード表!$B$11,IF($Q23=TIME(5,0,0),コード表!$B$12,IF($Q23=TIME(5,30,0),コード表!$B$13,IF($Q23=TIME(6,0,0),コード表!$B$14,IF($Q23=TIME(6,30,0),コード表!$B$15,IF($Q23=TIME(7,0,0),コード表!$B$16,IF($Q23=TIME(7,30,0),コード表!$B$17,IF($Q23=TIME(8,0,0),コード表!$B$18,IF($Q23=TIME(8,30,0),コード表!$B$19,IF($Q23=TIME(9,0,0),コード表!$B$20,IF($Q23=TIME(9,30,0),コード表!$B$21,IF($Q23=TIME(10,0,0),コード表!$B$22,IF($Q23=TIME(10,30,0),コード表!$B$23,IF($Q23=TIME(11,0,0),コード表!$B$24,IF($Q23=TIME(11,30,0),コード表!$B$25,IF($Q23=TIME(12,0,0),コード表!$B$26,IF($Q23=TIME(12,30,0),コード表!$B$27,IF($Q23=TIME(13,0,0),コード表!$B$28,IF($Q23=TIME(13,30,0),コード表!$B$29,IF($Q23=TIME(14,0,0),コード表!$B$30,IF($Q23=TIME(14,30,0),コード表!$B$31,IF($Q23=TIME(15,0,0),コード表!$B$32,IF($Q23=TIME(15,30,0),コード表!$B$33,IF($Q23=TIME(16,0,0),コード表!$B$34,""))))))))))))))))))))))))))))))))))</f>
        <v>0</v>
      </c>
      <c r="BB23" s="51">
        <f>IF($AK$7="有",0,IF($AK$7="",0,IF($Q23=TIME(0,30,0),コード表!$B$35,IF($Q23=TIME(1,0,0),コード表!$B$36,IF($Q23=TIME(1,30,0),コード表!$B$37,IF($Q23=TIME(2,0,0),コード表!$B$38,IF($Q23=TIME(2,30,0),コード表!$B$39,IF($Q23=TIME(3,0,0),コード表!$B$40,IF($Q23=TIME(3,30,0),コード表!$B$41,IF($Q23=TIME(4,0,0),コード表!$B$42,IF($Q23=TIME(4,30,0),コード表!$B$43,IF($Q23=TIME(5,0,0),コード表!$B$44,IF($Q23=TIME(5,30,0),コード表!$B$45,IF($Q23=TIME(6,0,0),コード表!$B$46,IF($Q23=TIME(6,30,0),コード表!$B$47,IF($Q23=TIME(7,0,0),コード表!$B$48,IF($Q23=TIME(7,30,0),コード表!$B$49,IF($Q23=TIME(8,0,0),コード表!$B$50,IF($Q23=TIME(8,30,0),コード表!$B$51,IF($Q23=TIME(9,0,0),コード表!$B$52,IF($Q23=TIME(9,30,0),コード表!$B$53,IF($Q23=TIME(10,0,0),コード表!$B$54,IF($Q23=TIME(10,30,0),コード表!$B$55,IF($Q23=TIME(11,0,0),コード表!$B$56,IF($Q23=TIME(11,30,0),コード表!$B$57,IF($Q23=TIME(12,0,0),コード表!$B$58,IF($Q23=TIME(12,30,0),コード表!$B$59,IF($Q23=TIME(13,0,0),コード表!$B$60,IF($Q23=TIME(13,30,0),コード表!$B$61,IF($Q23=TIME(14,0,0),コード表!$B$62,IF($Q23=TIME(14,30,0),コード表!$B$63,IF($Q23=TIME(15,0,0),コード表!$B$64,IF($Q23=TIME(15,30,0),コード表!$B$65,IF($Q23=TIME(16,0,0),コード表!$B$66,""))))))))))))))))))))))))))))))))))</f>
        <v>0</v>
      </c>
      <c r="BC23" s="51" t="str">
        <f>IF($AK$7="","",IF($AK$7="有","",IF(T23="","",IF($Q23=TIME(0,30,0),コード表!$B$67,IF($Q23=TIME(1,0,0),コード表!$B$68,IF($Q23=TIME(1,30,0),コード表!$B$69,IF($Q23=TIME(2,0,0),コード表!$B$70,IF($Q23=TIME(2,30,0),コード表!$B$71,IF($Q23=TIME(3,0,0),コード表!$B$72,IF($Q23=TIME(3,30,0),コード表!$B$73,IF($Q23=TIME(4,0,0),コード表!$B$74,IF($Q23=TIME(4,30,0),コード表!$B$75,IF($Q23=TIME(5,0,0),コード表!$B$76,IF($Q23=TIME(5,30,0),コード表!$B$77,IF($Q23=TIME(6,0,0),コード表!$B$78,IF($Q23=TIME(6,30,0),コード表!$B$79,IF($Q23=TIME(7,0,0),コード表!$B$80,IF($Q23=TIME(7,30,0),コード表!$B$81,IF($Q23=TIME(8,0,0),コード表!$B$82,IF($Q23=TIME(8,30,0),コード表!$B$83,IF($Q23=TIME(9,0,0),コード表!$B$84,IF($Q23=TIME(9,30,0),コード表!$B$85,IF($Q23=TIME(10,0,0),コード表!$B$86,IF($Q23=TIME(10,30,0),コード表!$B$87,IF($Q23=TIME(11,0,0),コード表!$B$88,IF($Q23=TIME(11,30,0),コード表!$B$89,IF($Q23=TIME(12,0,0),コード表!$B$90,IF($Q23=TIME(12,30,0),コード表!$B$91,IF($Q23=TIME(13,0,0),コード表!$B$92,IF($Q23=TIME(13,30,0),コード表!$B$93,IF($Q23=TIME(14,0,0),コード表!$B$94,IF($Q23=TIME(14,30,0),コード表!$B$95,IF($Q23=TIME(15,0,0),コード表!$B$96,IF($Q23=TIME(15,30,0),コード表!$B$97,IF($Q23=TIME(16,0,0),コード表!$B$98,"")))))))))))))))))))))))))))))))))))</f>
        <v/>
      </c>
      <c r="BD23" s="51" t="str">
        <f>IF($AK$7="","",IF($AK$7="有","",IF(V23="","",IF($Q23=TIME(0,30,0),コード表!$B$99,IF($Q23=TIME(1,0,0),コード表!$B$100,IF($Q23=TIME(1,30,0),コード表!$B$101,IF($Q23=TIME(2,0,0),コード表!$B$102,IF($Q23=TIME(2,30,0),コード表!$B$103,IF($Q23=TIME(3,0,0),コード表!$B$104,IF($Q23=TIME(3,30,0),コード表!$B$105,IF($Q23=TIME(4,0,0),コード表!$B$106,IF($Q23=TIME(4,30,0),コード表!$B$107,IF($Q23=TIME(5,0,0),コード表!$B$108,IF($Q23=TIME(5,30,0),コード表!$B$109,IF($Q23=TIME(6,0,0),コード表!$B$110,IF($Q23=TIME(6,30,0),コード表!$B$111,IF($Q23=TIME(7,0,0),コード表!$B$112,IF($Q23=TIME(7,30,0),コード表!$B$113,IF($Q23=TIME(8,0,0),コード表!$B$114,IF($Q23=TIME(8,30,0),コード表!$B$115,IF($Q23=TIME(9,0,0),コード表!$B$116,IF($Q23=TIME(9,30,0),コード表!$B$117,IF($Q23=TIME(10,0,0),コード表!$B$118,IF($Q23=TIME(10,30,0),コード表!$B$119,IF($Q23=TIME(11,0,0),コード表!$B$120,IF($Q23=TIME(11,30,0),コード表!$B$121,IF($Q23=TIME(12,0,0),コード表!$B$122,IF($Q23=TIME(12,30,0),コード表!$B$123,IF($Q23=TIME(13,0,0),コード表!$B$124,IF($Q23=TIME(13,30,0),コード表!$B$125,IF($Q23=TIME(14,0,0),コード表!$B$126,IF($Q23=TIME(14,30,0),コード表!$B$127,IF($Q23=TIME(15,0,0),コード表!$B$128,IF($Q23=TIME(15,30,0),コード表!$B$129,IF($Q23=TIME(16,0,0),コード表!$B$130,"")))))))))))))))))))))))))))))))))))</f>
        <v/>
      </c>
      <c r="BE23" s="52" t="str">
        <f t="shared" si="8"/>
        <v/>
      </c>
      <c r="BF23" s="52" t="str">
        <f t="shared" ref="BF23" si="34">IF(AND(BE23&gt;=TIME(0,15,0),MINUTE(BE23)&gt;=0),IF(MINUTE(BE23)&lt;15,TIME(HOUR(BE23),0,0),IF(MINUTE(BE23)&lt;45,TIME(HOUR(BE23),30,0),TIME(HOUR(BE23)+1,0,0))),"")</f>
        <v/>
      </c>
      <c r="BG23" s="52" t="str">
        <f t="shared" si="10"/>
        <v/>
      </c>
      <c r="BH23" s="52" t="str">
        <f t="shared" si="11"/>
        <v/>
      </c>
      <c r="BI23" s="51">
        <f>IF($AK$7="無",0,IF($AK$7="",0,IF($BF23=TIME(0,30,0),コード表!$B$131,IF($BF23=TIME(1,0,0),コード表!$B$132,IF($BF23=TIME(1,30,0),コード表!$B$133,IF($BF23=TIME(2,0,0),コード表!$B$134,IF($BF23=TIME(2,30,0),コード表!$B$135,IF($BF23=TIME(3,0,0),コード表!$B$136))))))))</f>
        <v>0</v>
      </c>
      <c r="BJ23" s="51">
        <f>IF($AK$7="無",0,IF($AK$7="",0,IF($BH23=TIME(0,30,0),コード表!$B$131,IF($BH23=TIME(1,0,0),コード表!$B$132,IF($BH23=TIME(1,30,0),コード表!$B$133,IF($BH23=TIME(2,0,0),コード表!$B$134,IF($BH23=TIME(2,30,0),コード表!$B$135,IF($BH23=TIME(3,0,0),コード表!$B$136,IF($BH23=TIME(3,30,0),コード表!$B$137,IF($BH23=TIME(4,0,0),コード表!$B$138,IF($BH23=TIME(4,30,0),コード表!$B$139,IF($BH23=TIME(5,0,0),コード表!$B$140,IF($BH23=TIME(5,30,0),コード表!$B$141,IF($BH23=TIME(6,0,0),コード表!$B$142))))))))))))))</f>
        <v>0</v>
      </c>
      <c r="BK23" s="51" t="str">
        <f>IF($AK$7="有","",IF(AND(T23="",V23=""),IF($BF23=TIME(0,30,0),コード表!$B$143,IF($BF23=TIME(1,0,0),コード表!$B$144,IF($BF23=TIME(1,30,0),コード表!$B$145,IF($BF23=TIME(2,0,0),コード表!$B$146,IF($BF23=TIME(2,30,0),コード表!$B$147,IF($BF23=TIME(3,0,0),コード表!$B$148)))))),IF(AND(T23="〇",V23=""),IF($BF23=TIME(0,30,0),コード表!$B$155,IF($BF23=TIME(1,0,0),コード表!$B$156,IF($BF23=TIME(1,30,0),コード表!$B$157,IF($BF23=TIME(2,0,0),コード表!$B$158,IF($BF23=TIME(2,30,0),コード表!$B$159,IF($BF23=TIME(3,0,0),コード表!$B$160)))))),IF(AND(T23="",V23="〇"),IF($BF23=TIME(0,30,0),コード表!$B$167,IF($BF23=TIME(1,0,0),コード表!$B$168,IF($BF23=TIME(1,30,0),コード表!$B$169,IF($BF23=TIME(2,0,0),コード表!$B$170,IF($BF23=TIME(2,30,0),コード表!$B$171,IF($BF23=TIME(3,0,0),コード表!$B$172))))))))))</f>
        <v/>
      </c>
      <c r="BL23" s="51" t="str">
        <f>IF($AK$7="有","",IF(AND(T23="",V23=""),IF($BH23=TIME(0,30,0),コード表!$B$143,IF($BH23=TIME(1,0,0),コード表!$B$144,IF($BH23=TIME(1,30,0),コード表!$B$145,IF($BH23=TIME(2,0,0),コード表!$B$146,IF($BH23=TIME(2,30,0),コード表!$B$147,IF($BH23=TIME(3,0,0),コード表!$B$148,IF($BH23=TIME(3,30,0),コード表!$B$149,IF($BH23=TIME(4,0,0),コード表!$B$150,IF($BH23=TIME(4,30,0),コード表!$B$151,IF($BH23=TIME(5,0,0),コード表!$B$152,IF($BH23=TIME(5,30,0),コード表!$B$153,IF($BH23=TIME(6,0,0),コード表!$B$154)))))))))))),IF(AND(T23="〇",V23=""),IF($BH23=TIME(0,30,0),コード表!$B$155,IF($BH23=TIME(1,0,0),コード表!$B$156,IF($BH23=TIME(1,30,0),コード表!$B$157,IF($BH23=TIME(2,0,0),コード表!$B$158,IF($BH23=TIME(2,30,0),コード表!$B$159,IF($BH23=TIME(3,0,0),コード表!$B$160,IF($BH23=TIME(3,30,0),コード表!$B$161,IF($BH23=TIME(4,0,0),コード表!$B$162,IF($BH23=TIME(4,30,0),コード表!$B$163,IF($BH23=TIME(5,0,0),コード表!$B$164,IF($BH23=TIME(5,30,0),コード表!$B$165,IF($BH23=TIME(6,0,0),コード表!$B$166)))))))))))),IF(AND(T23="",V23="〇"),IF($BH23=TIME(0,30,0),コード表!$B$167,IF($BH23=TIME(1,0,0),コード表!$B$168,IF($BH23=TIME(1,30,0),コード表!$B$169,IF($BH23=TIME(2,0,0),コード表!$B$170,IF($BH23=TIME(2,30,0),コード表!$B$171,IF($BH23=TIME(3,0,0),コード表!$B$172,IF($BH23=TIME(3,30,0),コード表!$B$173,IF($BH23=TIME(4,0,0),コード表!$B$174,IF($BH23=TIME(4,30,0),コード表!$B$175,IF($BH23=TIME(5,0,0),コード表!$B$176,IF($BH23=TIME(5,30,0),コード表!$B$177,IF($BH23=TIME(6,0,0),コード表!$B$178))))))))))))))))</f>
        <v/>
      </c>
      <c r="BM23" s="51">
        <f t="shared" si="12"/>
        <v>0</v>
      </c>
      <c r="BN23" s="77">
        <f t="shared" si="3"/>
        <v>0</v>
      </c>
      <c r="BO23" s="51">
        <f>IF(AD23=1,コード表!$B$179,IF(AD23=2,コード表!$B$180,IF(AD23=3,コード表!$B$181,IF(AD23=4,コード表!$B$182,IF(AD23=5,コード表!$B$183,IF(実績記録!AD23=6,コード表!$B$184,))))))</f>
        <v>0</v>
      </c>
      <c r="BP23" s="51">
        <f t="shared" si="13"/>
        <v>0</v>
      </c>
      <c r="BQ23" s="60"/>
      <c r="BR23" s="60"/>
      <c r="BS23" s="60"/>
      <c r="BU23" s="1">
        <f t="shared" si="14"/>
        <v>0</v>
      </c>
      <c r="BV23" s="1">
        <f t="shared" si="4"/>
        <v>0</v>
      </c>
      <c r="BW23" s="1">
        <f t="shared" si="4"/>
        <v>0</v>
      </c>
      <c r="BX23" s="1">
        <f t="shared" si="4"/>
        <v>0</v>
      </c>
      <c r="BZ23" s="93">
        <f t="shared" si="15"/>
        <v>0</v>
      </c>
    </row>
    <row r="24" spans="1:78" s="1" customFormat="1" ht="32.1" customHeight="1" thickTop="1" thickBot="1">
      <c r="A24" s="2"/>
      <c r="B24" s="6"/>
      <c r="C24" s="392"/>
      <c r="D24" s="224"/>
      <c r="E24" s="345" t="str">
        <f t="shared" si="0"/>
        <v/>
      </c>
      <c r="F24" s="346"/>
      <c r="G24" s="356"/>
      <c r="H24" s="357"/>
      <c r="I24" s="88" t="s">
        <v>50</v>
      </c>
      <c r="J24" s="358"/>
      <c r="K24" s="357"/>
      <c r="L24" s="358"/>
      <c r="M24" s="357"/>
      <c r="N24" s="88" t="s">
        <v>50</v>
      </c>
      <c r="O24" s="223"/>
      <c r="P24" s="295"/>
      <c r="Q24" s="348" t="str">
        <f t="shared" si="16"/>
        <v/>
      </c>
      <c r="R24" s="349"/>
      <c r="S24" s="350"/>
      <c r="T24" s="298"/>
      <c r="U24" s="261"/>
      <c r="V24" s="203"/>
      <c r="W24" s="261"/>
      <c r="X24" s="296" t="str">
        <f t="shared" si="1"/>
        <v/>
      </c>
      <c r="Y24" s="297"/>
      <c r="Z24" s="310" t="str">
        <f t="shared" si="5"/>
        <v/>
      </c>
      <c r="AA24" s="312"/>
      <c r="AB24" s="223"/>
      <c r="AC24" s="224"/>
      <c r="AD24" s="203"/>
      <c r="AE24" s="204"/>
      <c r="AF24" s="341">
        <f t="shared" si="2"/>
        <v>0</v>
      </c>
      <c r="AG24" s="342"/>
      <c r="AH24" s="342"/>
      <c r="AI24" s="343"/>
      <c r="AJ24" s="175" t="str">
        <f t="shared" si="6"/>
        <v/>
      </c>
      <c r="AK24" s="176"/>
      <c r="AL24" s="177"/>
      <c r="AM24" s="177"/>
      <c r="AN24" s="177"/>
      <c r="AO24" s="177"/>
      <c r="AP24" s="177"/>
      <c r="AQ24" s="177"/>
      <c r="AR24" s="177"/>
      <c r="AS24" s="177"/>
      <c r="AT24" s="178"/>
      <c r="AU24" s="87"/>
      <c r="AV24" s="2"/>
      <c r="AW24" s="69" t="str">
        <f>IF(C24="","",DATE(請求書!$K$29,請求書!$Q$29,実績記録!C24))</f>
        <v/>
      </c>
      <c r="AX24" s="52">
        <f t="shared" si="7"/>
        <v>0</v>
      </c>
      <c r="AY24" s="52">
        <f t="shared" si="17"/>
        <v>0</v>
      </c>
      <c r="AZ24" s="52">
        <f t="shared" ref="AZ24" si="35">AY24-AX24</f>
        <v>0</v>
      </c>
      <c r="BA24" s="51">
        <f>IF($AK$7="無",0,IF($AK$7="",0,IF($Q24=TIME(0,30,0),コード表!$B$3,IF($Q24=TIME(1,0,0),コード表!$B$4,IF($Q24=TIME(1,30,0),コード表!$B$5,IF($Q24=TIME(2,0,0),コード表!$B$6,IF($Q24=TIME(2,30,0),コード表!$B$7,IF($Q24=TIME(3,0,0),コード表!$B$8,IF($Q24=TIME(3,30,0),コード表!$B$9,IF($Q24=TIME(4,0,0),コード表!$B$10,IF($Q24=TIME(4,30,0),コード表!$B$11,IF($Q24=TIME(5,0,0),コード表!$B$12,IF($Q24=TIME(5,30,0),コード表!$B$13,IF($Q24=TIME(6,0,0),コード表!$B$14,IF($Q24=TIME(6,30,0),コード表!$B$15,IF($Q24=TIME(7,0,0),コード表!$B$16,IF($Q24=TIME(7,30,0),コード表!$B$17,IF($Q24=TIME(8,0,0),コード表!$B$18,IF($Q24=TIME(8,30,0),コード表!$B$19,IF($Q24=TIME(9,0,0),コード表!$B$20,IF($Q24=TIME(9,30,0),コード表!$B$21,IF($Q24=TIME(10,0,0),コード表!$B$22,IF($Q24=TIME(10,30,0),コード表!$B$23,IF($Q24=TIME(11,0,0),コード表!$B$24,IF($Q24=TIME(11,30,0),コード表!$B$25,IF($Q24=TIME(12,0,0),コード表!$B$26,IF($Q24=TIME(12,30,0),コード表!$B$27,IF($Q24=TIME(13,0,0),コード表!$B$28,IF($Q24=TIME(13,30,0),コード表!$B$29,IF($Q24=TIME(14,0,0),コード表!$B$30,IF($Q24=TIME(14,30,0),コード表!$B$31,IF($Q24=TIME(15,0,0),コード表!$B$32,IF($Q24=TIME(15,30,0),コード表!$B$33,IF($Q24=TIME(16,0,0),コード表!$B$34,""))))))))))))))))))))))))))))))))))</f>
        <v>0</v>
      </c>
      <c r="BB24" s="51">
        <f>IF($AK$7="有",0,IF($AK$7="",0,IF($Q24=TIME(0,30,0),コード表!$B$35,IF($Q24=TIME(1,0,0),コード表!$B$36,IF($Q24=TIME(1,30,0),コード表!$B$37,IF($Q24=TIME(2,0,0),コード表!$B$38,IF($Q24=TIME(2,30,0),コード表!$B$39,IF($Q24=TIME(3,0,0),コード表!$B$40,IF($Q24=TIME(3,30,0),コード表!$B$41,IF($Q24=TIME(4,0,0),コード表!$B$42,IF($Q24=TIME(4,30,0),コード表!$B$43,IF($Q24=TIME(5,0,0),コード表!$B$44,IF($Q24=TIME(5,30,0),コード表!$B$45,IF($Q24=TIME(6,0,0),コード表!$B$46,IF($Q24=TIME(6,30,0),コード表!$B$47,IF($Q24=TIME(7,0,0),コード表!$B$48,IF($Q24=TIME(7,30,0),コード表!$B$49,IF($Q24=TIME(8,0,0),コード表!$B$50,IF($Q24=TIME(8,30,0),コード表!$B$51,IF($Q24=TIME(9,0,0),コード表!$B$52,IF($Q24=TIME(9,30,0),コード表!$B$53,IF($Q24=TIME(10,0,0),コード表!$B$54,IF($Q24=TIME(10,30,0),コード表!$B$55,IF($Q24=TIME(11,0,0),コード表!$B$56,IF($Q24=TIME(11,30,0),コード表!$B$57,IF($Q24=TIME(12,0,0),コード表!$B$58,IF($Q24=TIME(12,30,0),コード表!$B$59,IF($Q24=TIME(13,0,0),コード表!$B$60,IF($Q24=TIME(13,30,0),コード表!$B$61,IF($Q24=TIME(14,0,0),コード表!$B$62,IF($Q24=TIME(14,30,0),コード表!$B$63,IF($Q24=TIME(15,0,0),コード表!$B$64,IF($Q24=TIME(15,30,0),コード表!$B$65,IF($Q24=TIME(16,0,0),コード表!$B$66,""))))))))))))))))))))))))))))))))))</f>
        <v>0</v>
      </c>
      <c r="BC24" s="51" t="str">
        <f>IF($AK$7="","",IF($AK$7="有","",IF(T24="","",IF($Q24=TIME(0,30,0),コード表!$B$67,IF($Q24=TIME(1,0,0),コード表!$B$68,IF($Q24=TIME(1,30,0),コード表!$B$69,IF($Q24=TIME(2,0,0),コード表!$B$70,IF($Q24=TIME(2,30,0),コード表!$B$71,IF($Q24=TIME(3,0,0),コード表!$B$72,IF($Q24=TIME(3,30,0),コード表!$B$73,IF($Q24=TIME(4,0,0),コード表!$B$74,IF($Q24=TIME(4,30,0),コード表!$B$75,IF($Q24=TIME(5,0,0),コード表!$B$76,IF($Q24=TIME(5,30,0),コード表!$B$77,IF($Q24=TIME(6,0,0),コード表!$B$78,IF($Q24=TIME(6,30,0),コード表!$B$79,IF($Q24=TIME(7,0,0),コード表!$B$80,IF($Q24=TIME(7,30,0),コード表!$B$81,IF($Q24=TIME(8,0,0),コード表!$B$82,IF($Q24=TIME(8,30,0),コード表!$B$83,IF($Q24=TIME(9,0,0),コード表!$B$84,IF($Q24=TIME(9,30,0),コード表!$B$85,IF($Q24=TIME(10,0,0),コード表!$B$86,IF($Q24=TIME(10,30,0),コード表!$B$87,IF($Q24=TIME(11,0,0),コード表!$B$88,IF($Q24=TIME(11,30,0),コード表!$B$89,IF($Q24=TIME(12,0,0),コード表!$B$90,IF($Q24=TIME(12,30,0),コード表!$B$91,IF($Q24=TIME(13,0,0),コード表!$B$92,IF($Q24=TIME(13,30,0),コード表!$B$93,IF($Q24=TIME(14,0,0),コード表!$B$94,IF($Q24=TIME(14,30,0),コード表!$B$95,IF($Q24=TIME(15,0,0),コード表!$B$96,IF($Q24=TIME(15,30,0),コード表!$B$97,IF($Q24=TIME(16,0,0),コード表!$B$98,"")))))))))))))))))))))))))))))))))))</f>
        <v/>
      </c>
      <c r="BD24" s="51" t="str">
        <f>IF($AK$7="","",IF($AK$7="有","",IF(V24="","",IF($Q24=TIME(0,30,0),コード表!$B$99,IF($Q24=TIME(1,0,0),コード表!$B$100,IF($Q24=TIME(1,30,0),コード表!$B$101,IF($Q24=TIME(2,0,0),コード表!$B$102,IF($Q24=TIME(2,30,0),コード表!$B$103,IF($Q24=TIME(3,0,0),コード表!$B$104,IF($Q24=TIME(3,30,0),コード表!$B$105,IF($Q24=TIME(4,0,0),コード表!$B$106,IF($Q24=TIME(4,30,0),コード表!$B$107,IF($Q24=TIME(5,0,0),コード表!$B$108,IF($Q24=TIME(5,30,0),コード表!$B$109,IF($Q24=TIME(6,0,0),コード表!$B$110,IF($Q24=TIME(6,30,0),コード表!$B$111,IF($Q24=TIME(7,0,0),コード表!$B$112,IF($Q24=TIME(7,30,0),コード表!$B$113,IF($Q24=TIME(8,0,0),コード表!$B$114,IF($Q24=TIME(8,30,0),コード表!$B$115,IF($Q24=TIME(9,0,0),コード表!$B$116,IF($Q24=TIME(9,30,0),コード表!$B$117,IF($Q24=TIME(10,0,0),コード表!$B$118,IF($Q24=TIME(10,30,0),コード表!$B$119,IF($Q24=TIME(11,0,0),コード表!$B$120,IF($Q24=TIME(11,30,0),コード表!$B$121,IF($Q24=TIME(12,0,0),コード表!$B$122,IF($Q24=TIME(12,30,0),コード表!$B$123,IF($Q24=TIME(13,0,0),コード表!$B$124,IF($Q24=TIME(13,30,0),コード表!$B$125,IF($Q24=TIME(14,0,0),コード表!$B$126,IF($Q24=TIME(14,30,0),コード表!$B$127,IF($Q24=TIME(15,0,0),コード表!$B$128,IF($Q24=TIME(15,30,0),コード表!$B$129,IF($Q24=TIME(16,0,0),コード表!$B$130,"")))))))))))))))))))))))))))))))))))</f>
        <v/>
      </c>
      <c r="BE24" s="52" t="str">
        <f t="shared" si="8"/>
        <v/>
      </c>
      <c r="BF24" s="52" t="str">
        <f t="shared" ref="BF24" si="36">IF(AND(BE24&gt;=TIME(0,15,0),MINUTE(BE24)&gt;=0),IF(MINUTE(BE24)&lt;15,TIME(HOUR(BE24),0,0),IF(MINUTE(BE24)&lt;45,TIME(HOUR(BE24),30,0),TIME(HOUR(BE24)+1,0,0))),"")</f>
        <v/>
      </c>
      <c r="BG24" s="52" t="str">
        <f t="shared" si="10"/>
        <v/>
      </c>
      <c r="BH24" s="52" t="str">
        <f t="shared" si="11"/>
        <v/>
      </c>
      <c r="BI24" s="51">
        <f>IF($AK$7="無",0,IF($AK$7="",0,IF($BF24=TIME(0,30,0),コード表!$B$131,IF($BF24=TIME(1,0,0),コード表!$B$132,IF($BF24=TIME(1,30,0),コード表!$B$133,IF($BF24=TIME(2,0,0),コード表!$B$134,IF($BF24=TIME(2,30,0),コード表!$B$135,IF($BF24=TIME(3,0,0),コード表!$B$136))))))))</f>
        <v>0</v>
      </c>
      <c r="BJ24" s="51">
        <f>IF($AK$7="無",0,IF($AK$7="",0,IF($BH24=TIME(0,30,0),コード表!$B$131,IF($BH24=TIME(1,0,0),コード表!$B$132,IF($BH24=TIME(1,30,0),コード表!$B$133,IF($BH24=TIME(2,0,0),コード表!$B$134,IF($BH24=TIME(2,30,0),コード表!$B$135,IF($BH24=TIME(3,0,0),コード表!$B$136,IF($BH24=TIME(3,30,0),コード表!$B$137,IF($BH24=TIME(4,0,0),コード表!$B$138,IF($BH24=TIME(4,30,0),コード表!$B$139,IF($BH24=TIME(5,0,0),コード表!$B$140,IF($BH24=TIME(5,30,0),コード表!$B$141,IF($BH24=TIME(6,0,0),コード表!$B$142))))))))))))))</f>
        <v>0</v>
      </c>
      <c r="BK24" s="51" t="str">
        <f>IF($AK$7="有","",IF(AND(T24="",V24=""),IF($BF24=TIME(0,30,0),コード表!$B$143,IF($BF24=TIME(1,0,0),コード表!$B$144,IF($BF24=TIME(1,30,0),コード表!$B$145,IF($BF24=TIME(2,0,0),コード表!$B$146,IF($BF24=TIME(2,30,0),コード表!$B$147,IF($BF24=TIME(3,0,0),コード表!$B$148)))))),IF(AND(T24="〇",V24=""),IF($BF24=TIME(0,30,0),コード表!$B$155,IF($BF24=TIME(1,0,0),コード表!$B$156,IF($BF24=TIME(1,30,0),コード表!$B$157,IF($BF24=TIME(2,0,0),コード表!$B$158,IF($BF24=TIME(2,30,0),コード表!$B$159,IF($BF24=TIME(3,0,0),コード表!$B$160)))))),IF(AND(T24="",V24="〇"),IF($BF24=TIME(0,30,0),コード表!$B$167,IF($BF24=TIME(1,0,0),コード表!$B$168,IF($BF24=TIME(1,30,0),コード表!$B$169,IF($BF24=TIME(2,0,0),コード表!$B$170,IF($BF24=TIME(2,30,0),コード表!$B$171,IF($BF24=TIME(3,0,0),コード表!$B$172))))))))))</f>
        <v/>
      </c>
      <c r="BL24" s="51" t="str">
        <f>IF($AK$7="有","",IF(AND(T24="",V24=""),IF($BH24=TIME(0,30,0),コード表!$B$143,IF($BH24=TIME(1,0,0),コード表!$B$144,IF($BH24=TIME(1,30,0),コード表!$B$145,IF($BH24=TIME(2,0,0),コード表!$B$146,IF($BH24=TIME(2,30,0),コード表!$B$147,IF($BH24=TIME(3,0,0),コード表!$B$148,IF($BH24=TIME(3,30,0),コード表!$B$149,IF($BH24=TIME(4,0,0),コード表!$B$150,IF($BH24=TIME(4,30,0),コード表!$B$151,IF($BH24=TIME(5,0,0),コード表!$B$152,IF($BH24=TIME(5,30,0),コード表!$B$153,IF($BH24=TIME(6,0,0),コード表!$B$154)))))))))))),IF(AND(T24="〇",V24=""),IF($BH24=TIME(0,30,0),コード表!$B$155,IF($BH24=TIME(1,0,0),コード表!$B$156,IF($BH24=TIME(1,30,0),コード表!$B$157,IF($BH24=TIME(2,0,0),コード表!$B$158,IF($BH24=TIME(2,30,0),コード表!$B$159,IF($BH24=TIME(3,0,0),コード表!$B$160,IF($BH24=TIME(3,30,0),コード表!$B$161,IF($BH24=TIME(4,0,0),コード表!$B$162,IF($BH24=TIME(4,30,0),コード表!$B$163,IF($BH24=TIME(5,0,0),コード表!$B$164,IF($BH24=TIME(5,30,0),コード表!$B$165,IF($BH24=TIME(6,0,0),コード表!$B$166)))))))))))),IF(AND(T24="",V24="〇"),IF($BH24=TIME(0,30,0),コード表!$B$167,IF($BH24=TIME(1,0,0),コード表!$B$168,IF($BH24=TIME(1,30,0),コード表!$B$169,IF($BH24=TIME(2,0,0),コード表!$B$170,IF($BH24=TIME(2,30,0),コード表!$B$171,IF($BH24=TIME(3,0,0),コード表!$B$172,IF($BH24=TIME(3,30,0),コード表!$B$173,IF($BH24=TIME(4,0,0),コード表!$B$174,IF($BH24=TIME(4,30,0),コード表!$B$175,IF($BH24=TIME(5,0,0),コード表!$B$176,IF($BH24=TIME(5,30,0),コード表!$B$177,IF($BH24=TIME(6,0,0),コード表!$B$178))))))))))))))))</f>
        <v/>
      </c>
      <c r="BM24" s="51">
        <f t="shared" si="12"/>
        <v>0</v>
      </c>
      <c r="BN24" s="77">
        <f t="shared" si="3"/>
        <v>0</v>
      </c>
      <c r="BO24" s="51">
        <f>IF(AD24=1,コード表!$B$179,IF(AD24=2,コード表!$B$180,IF(AD24=3,コード表!$B$181,IF(AD24=4,コード表!$B$182,IF(AD24=5,コード表!$B$183,IF(実績記録!AD24=6,コード表!$B$184,))))))</f>
        <v>0</v>
      </c>
      <c r="BP24" s="51">
        <f t="shared" si="13"/>
        <v>0</v>
      </c>
      <c r="BQ24" s="60"/>
      <c r="BR24" s="60"/>
      <c r="BS24" s="60"/>
      <c r="BU24" s="1">
        <f t="shared" si="14"/>
        <v>0</v>
      </c>
      <c r="BV24" s="1">
        <f t="shared" si="4"/>
        <v>0</v>
      </c>
      <c r="BW24" s="1">
        <f t="shared" si="4"/>
        <v>0</v>
      </c>
      <c r="BX24" s="1">
        <f t="shared" si="4"/>
        <v>0</v>
      </c>
      <c r="BZ24" s="93">
        <f t="shared" si="15"/>
        <v>0</v>
      </c>
    </row>
    <row r="25" spans="1:78" s="1" customFormat="1" ht="32.1" customHeight="1" thickTop="1" thickBot="1">
      <c r="A25" s="2"/>
      <c r="B25" s="6"/>
      <c r="C25" s="392"/>
      <c r="D25" s="224"/>
      <c r="E25" s="345" t="str">
        <f t="shared" si="0"/>
        <v/>
      </c>
      <c r="F25" s="346"/>
      <c r="G25" s="356"/>
      <c r="H25" s="357"/>
      <c r="I25" s="88" t="s">
        <v>50</v>
      </c>
      <c r="J25" s="358"/>
      <c r="K25" s="357"/>
      <c r="L25" s="358"/>
      <c r="M25" s="357"/>
      <c r="N25" s="88" t="s">
        <v>50</v>
      </c>
      <c r="O25" s="223"/>
      <c r="P25" s="295"/>
      <c r="Q25" s="348" t="str">
        <f t="shared" si="16"/>
        <v/>
      </c>
      <c r="R25" s="349"/>
      <c r="S25" s="350"/>
      <c r="T25" s="298"/>
      <c r="U25" s="261"/>
      <c r="V25" s="203"/>
      <c r="W25" s="261"/>
      <c r="X25" s="296" t="str">
        <f t="shared" si="1"/>
        <v/>
      </c>
      <c r="Y25" s="297"/>
      <c r="Z25" s="310" t="str">
        <f t="shared" si="5"/>
        <v/>
      </c>
      <c r="AA25" s="312"/>
      <c r="AB25" s="223"/>
      <c r="AC25" s="224"/>
      <c r="AD25" s="203"/>
      <c r="AE25" s="204"/>
      <c r="AF25" s="341">
        <f t="shared" si="2"/>
        <v>0</v>
      </c>
      <c r="AG25" s="342"/>
      <c r="AH25" s="342"/>
      <c r="AI25" s="343"/>
      <c r="AJ25" s="175" t="str">
        <f t="shared" si="6"/>
        <v/>
      </c>
      <c r="AK25" s="176"/>
      <c r="AL25" s="177"/>
      <c r="AM25" s="177"/>
      <c r="AN25" s="177"/>
      <c r="AO25" s="177"/>
      <c r="AP25" s="177"/>
      <c r="AQ25" s="177"/>
      <c r="AR25" s="177"/>
      <c r="AS25" s="177"/>
      <c r="AT25" s="178"/>
      <c r="AU25" s="87"/>
      <c r="AV25" s="2"/>
      <c r="AW25" s="69" t="str">
        <f>IF(C25="","",DATE(請求書!$K$29,請求書!$Q$29,実績記録!C25))</f>
        <v/>
      </c>
      <c r="AX25" s="52">
        <f t="shared" si="7"/>
        <v>0</v>
      </c>
      <c r="AY25" s="52">
        <f t="shared" si="17"/>
        <v>0</v>
      </c>
      <c r="AZ25" s="52">
        <f t="shared" ref="AZ25" si="37">AY25-AX25</f>
        <v>0</v>
      </c>
      <c r="BA25" s="51">
        <f>IF($AK$7="無",0,IF($AK$7="",0,IF($Q25=TIME(0,30,0),コード表!$B$3,IF($Q25=TIME(1,0,0),コード表!$B$4,IF($Q25=TIME(1,30,0),コード表!$B$5,IF($Q25=TIME(2,0,0),コード表!$B$6,IF($Q25=TIME(2,30,0),コード表!$B$7,IF($Q25=TIME(3,0,0),コード表!$B$8,IF($Q25=TIME(3,30,0),コード表!$B$9,IF($Q25=TIME(4,0,0),コード表!$B$10,IF($Q25=TIME(4,30,0),コード表!$B$11,IF($Q25=TIME(5,0,0),コード表!$B$12,IF($Q25=TIME(5,30,0),コード表!$B$13,IF($Q25=TIME(6,0,0),コード表!$B$14,IF($Q25=TIME(6,30,0),コード表!$B$15,IF($Q25=TIME(7,0,0),コード表!$B$16,IF($Q25=TIME(7,30,0),コード表!$B$17,IF($Q25=TIME(8,0,0),コード表!$B$18,IF($Q25=TIME(8,30,0),コード表!$B$19,IF($Q25=TIME(9,0,0),コード表!$B$20,IF($Q25=TIME(9,30,0),コード表!$B$21,IF($Q25=TIME(10,0,0),コード表!$B$22,IF($Q25=TIME(10,30,0),コード表!$B$23,IF($Q25=TIME(11,0,0),コード表!$B$24,IF($Q25=TIME(11,30,0),コード表!$B$25,IF($Q25=TIME(12,0,0),コード表!$B$26,IF($Q25=TIME(12,30,0),コード表!$B$27,IF($Q25=TIME(13,0,0),コード表!$B$28,IF($Q25=TIME(13,30,0),コード表!$B$29,IF($Q25=TIME(14,0,0),コード表!$B$30,IF($Q25=TIME(14,30,0),コード表!$B$31,IF($Q25=TIME(15,0,0),コード表!$B$32,IF($Q25=TIME(15,30,0),コード表!$B$33,IF($Q25=TIME(16,0,0),コード表!$B$34,""))))))))))))))))))))))))))))))))))</f>
        <v>0</v>
      </c>
      <c r="BB25" s="51">
        <f>IF($AK$7="有",0,IF($AK$7="",0,IF($Q25=TIME(0,30,0),コード表!$B$35,IF($Q25=TIME(1,0,0),コード表!$B$36,IF($Q25=TIME(1,30,0),コード表!$B$37,IF($Q25=TIME(2,0,0),コード表!$B$38,IF($Q25=TIME(2,30,0),コード表!$B$39,IF($Q25=TIME(3,0,0),コード表!$B$40,IF($Q25=TIME(3,30,0),コード表!$B$41,IF($Q25=TIME(4,0,0),コード表!$B$42,IF($Q25=TIME(4,30,0),コード表!$B$43,IF($Q25=TIME(5,0,0),コード表!$B$44,IF($Q25=TIME(5,30,0),コード表!$B$45,IF($Q25=TIME(6,0,0),コード表!$B$46,IF($Q25=TIME(6,30,0),コード表!$B$47,IF($Q25=TIME(7,0,0),コード表!$B$48,IF($Q25=TIME(7,30,0),コード表!$B$49,IF($Q25=TIME(8,0,0),コード表!$B$50,IF($Q25=TIME(8,30,0),コード表!$B$51,IF($Q25=TIME(9,0,0),コード表!$B$52,IF($Q25=TIME(9,30,0),コード表!$B$53,IF($Q25=TIME(10,0,0),コード表!$B$54,IF($Q25=TIME(10,30,0),コード表!$B$55,IF($Q25=TIME(11,0,0),コード表!$B$56,IF($Q25=TIME(11,30,0),コード表!$B$57,IF($Q25=TIME(12,0,0),コード表!$B$58,IF($Q25=TIME(12,30,0),コード表!$B$59,IF($Q25=TIME(13,0,0),コード表!$B$60,IF($Q25=TIME(13,30,0),コード表!$B$61,IF($Q25=TIME(14,0,0),コード表!$B$62,IF($Q25=TIME(14,30,0),コード表!$B$63,IF($Q25=TIME(15,0,0),コード表!$B$64,IF($Q25=TIME(15,30,0),コード表!$B$65,IF($Q25=TIME(16,0,0),コード表!$B$66,""))))))))))))))))))))))))))))))))))</f>
        <v>0</v>
      </c>
      <c r="BC25" s="51" t="str">
        <f>IF($AK$7="","",IF($AK$7="有","",IF(T25="","",IF($Q25=TIME(0,30,0),コード表!$B$67,IF($Q25=TIME(1,0,0),コード表!$B$68,IF($Q25=TIME(1,30,0),コード表!$B$69,IF($Q25=TIME(2,0,0),コード表!$B$70,IF($Q25=TIME(2,30,0),コード表!$B$71,IF($Q25=TIME(3,0,0),コード表!$B$72,IF($Q25=TIME(3,30,0),コード表!$B$73,IF($Q25=TIME(4,0,0),コード表!$B$74,IF($Q25=TIME(4,30,0),コード表!$B$75,IF($Q25=TIME(5,0,0),コード表!$B$76,IF($Q25=TIME(5,30,0),コード表!$B$77,IF($Q25=TIME(6,0,0),コード表!$B$78,IF($Q25=TIME(6,30,0),コード表!$B$79,IF($Q25=TIME(7,0,0),コード表!$B$80,IF($Q25=TIME(7,30,0),コード表!$B$81,IF($Q25=TIME(8,0,0),コード表!$B$82,IF($Q25=TIME(8,30,0),コード表!$B$83,IF($Q25=TIME(9,0,0),コード表!$B$84,IF($Q25=TIME(9,30,0),コード表!$B$85,IF($Q25=TIME(10,0,0),コード表!$B$86,IF($Q25=TIME(10,30,0),コード表!$B$87,IF($Q25=TIME(11,0,0),コード表!$B$88,IF($Q25=TIME(11,30,0),コード表!$B$89,IF($Q25=TIME(12,0,0),コード表!$B$90,IF($Q25=TIME(12,30,0),コード表!$B$91,IF($Q25=TIME(13,0,0),コード表!$B$92,IF($Q25=TIME(13,30,0),コード表!$B$93,IF($Q25=TIME(14,0,0),コード表!$B$94,IF($Q25=TIME(14,30,0),コード表!$B$95,IF($Q25=TIME(15,0,0),コード表!$B$96,IF($Q25=TIME(15,30,0),コード表!$B$97,IF($Q25=TIME(16,0,0),コード表!$B$98,"")))))))))))))))))))))))))))))))))))</f>
        <v/>
      </c>
      <c r="BD25" s="51" t="str">
        <f>IF($AK$7="","",IF($AK$7="有","",IF(V25="","",IF($Q25=TIME(0,30,0),コード表!$B$99,IF($Q25=TIME(1,0,0),コード表!$B$100,IF($Q25=TIME(1,30,0),コード表!$B$101,IF($Q25=TIME(2,0,0),コード表!$B$102,IF($Q25=TIME(2,30,0),コード表!$B$103,IF($Q25=TIME(3,0,0),コード表!$B$104,IF($Q25=TIME(3,30,0),コード表!$B$105,IF($Q25=TIME(4,0,0),コード表!$B$106,IF($Q25=TIME(4,30,0),コード表!$B$107,IF($Q25=TIME(5,0,0),コード表!$B$108,IF($Q25=TIME(5,30,0),コード表!$B$109,IF($Q25=TIME(6,0,0),コード表!$B$110,IF($Q25=TIME(6,30,0),コード表!$B$111,IF($Q25=TIME(7,0,0),コード表!$B$112,IF($Q25=TIME(7,30,0),コード表!$B$113,IF($Q25=TIME(8,0,0),コード表!$B$114,IF($Q25=TIME(8,30,0),コード表!$B$115,IF($Q25=TIME(9,0,0),コード表!$B$116,IF($Q25=TIME(9,30,0),コード表!$B$117,IF($Q25=TIME(10,0,0),コード表!$B$118,IF($Q25=TIME(10,30,0),コード表!$B$119,IF($Q25=TIME(11,0,0),コード表!$B$120,IF($Q25=TIME(11,30,0),コード表!$B$121,IF($Q25=TIME(12,0,0),コード表!$B$122,IF($Q25=TIME(12,30,0),コード表!$B$123,IF($Q25=TIME(13,0,0),コード表!$B$124,IF($Q25=TIME(13,30,0),コード表!$B$125,IF($Q25=TIME(14,0,0),コード表!$B$126,IF($Q25=TIME(14,30,0),コード表!$B$127,IF($Q25=TIME(15,0,0),コード表!$B$128,IF($Q25=TIME(15,30,0),コード表!$B$129,IF($Q25=TIME(16,0,0),コード表!$B$130,"")))))))))))))))))))))))))))))))))))</f>
        <v/>
      </c>
      <c r="BE25" s="52" t="str">
        <f t="shared" si="8"/>
        <v/>
      </c>
      <c r="BF25" s="52" t="str">
        <f t="shared" ref="BF25" si="38">IF(AND(BE25&gt;=TIME(0,15,0),MINUTE(BE25)&gt;=0),IF(MINUTE(BE25)&lt;15,TIME(HOUR(BE25),0,0),IF(MINUTE(BE25)&lt;45,TIME(HOUR(BE25),30,0),TIME(HOUR(BE25)+1,0,0))),"")</f>
        <v/>
      </c>
      <c r="BG25" s="52" t="str">
        <f t="shared" si="10"/>
        <v/>
      </c>
      <c r="BH25" s="52" t="str">
        <f t="shared" si="11"/>
        <v/>
      </c>
      <c r="BI25" s="51">
        <f>IF($AK$7="無",0,IF($AK$7="",0,IF($BF25=TIME(0,30,0),コード表!$B$131,IF($BF25=TIME(1,0,0),コード表!$B$132,IF($BF25=TIME(1,30,0),コード表!$B$133,IF($BF25=TIME(2,0,0),コード表!$B$134,IF($BF25=TIME(2,30,0),コード表!$B$135,IF($BF25=TIME(3,0,0),コード表!$B$136))))))))</f>
        <v>0</v>
      </c>
      <c r="BJ25" s="51">
        <f>IF($AK$7="無",0,IF($AK$7="",0,IF($BH25=TIME(0,30,0),コード表!$B$131,IF($BH25=TIME(1,0,0),コード表!$B$132,IF($BH25=TIME(1,30,0),コード表!$B$133,IF($BH25=TIME(2,0,0),コード表!$B$134,IF($BH25=TIME(2,30,0),コード表!$B$135,IF($BH25=TIME(3,0,0),コード表!$B$136,IF($BH25=TIME(3,30,0),コード表!$B$137,IF($BH25=TIME(4,0,0),コード表!$B$138,IF($BH25=TIME(4,30,0),コード表!$B$139,IF($BH25=TIME(5,0,0),コード表!$B$140,IF($BH25=TIME(5,30,0),コード表!$B$141,IF($BH25=TIME(6,0,0),コード表!$B$142))))))))))))))</f>
        <v>0</v>
      </c>
      <c r="BK25" s="51" t="str">
        <f>IF($AK$7="有","",IF(AND(T25="",V25=""),IF($BF25=TIME(0,30,0),コード表!$B$143,IF($BF25=TIME(1,0,0),コード表!$B$144,IF($BF25=TIME(1,30,0),コード表!$B$145,IF($BF25=TIME(2,0,0),コード表!$B$146,IF($BF25=TIME(2,30,0),コード表!$B$147,IF($BF25=TIME(3,0,0),コード表!$B$148)))))),IF(AND(T25="〇",V25=""),IF($BF25=TIME(0,30,0),コード表!$B$155,IF($BF25=TIME(1,0,0),コード表!$B$156,IF($BF25=TIME(1,30,0),コード表!$B$157,IF($BF25=TIME(2,0,0),コード表!$B$158,IF($BF25=TIME(2,30,0),コード表!$B$159,IF($BF25=TIME(3,0,0),コード表!$B$160)))))),IF(AND(T25="",V25="〇"),IF($BF25=TIME(0,30,0),コード表!$B$167,IF($BF25=TIME(1,0,0),コード表!$B$168,IF($BF25=TIME(1,30,0),コード表!$B$169,IF($BF25=TIME(2,0,0),コード表!$B$170,IF($BF25=TIME(2,30,0),コード表!$B$171,IF($BF25=TIME(3,0,0),コード表!$B$172))))))))))</f>
        <v/>
      </c>
      <c r="BL25" s="51" t="str">
        <f>IF($AK$7="有","",IF(AND(T25="",V25=""),IF($BH25=TIME(0,30,0),コード表!$B$143,IF($BH25=TIME(1,0,0),コード表!$B$144,IF($BH25=TIME(1,30,0),コード表!$B$145,IF($BH25=TIME(2,0,0),コード表!$B$146,IF($BH25=TIME(2,30,0),コード表!$B$147,IF($BH25=TIME(3,0,0),コード表!$B$148,IF($BH25=TIME(3,30,0),コード表!$B$149,IF($BH25=TIME(4,0,0),コード表!$B$150,IF($BH25=TIME(4,30,0),コード表!$B$151,IF($BH25=TIME(5,0,0),コード表!$B$152,IF($BH25=TIME(5,30,0),コード表!$B$153,IF($BH25=TIME(6,0,0),コード表!$B$154)))))))))))),IF(AND(T25="〇",V25=""),IF($BH25=TIME(0,30,0),コード表!$B$155,IF($BH25=TIME(1,0,0),コード表!$B$156,IF($BH25=TIME(1,30,0),コード表!$B$157,IF($BH25=TIME(2,0,0),コード表!$B$158,IF($BH25=TIME(2,30,0),コード表!$B$159,IF($BH25=TIME(3,0,0),コード表!$B$160,IF($BH25=TIME(3,30,0),コード表!$B$161,IF($BH25=TIME(4,0,0),コード表!$B$162,IF($BH25=TIME(4,30,0),コード表!$B$163,IF($BH25=TIME(5,0,0),コード表!$B$164,IF($BH25=TIME(5,30,0),コード表!$B$165,IF($BH25=TIME(6,0,0),コード表!$B$166)))))))))))),IF(AND(T25="",V25="〇"),IF($BH25=TIME(0,30,0),コード表!$B$167,IF($BH25=TIME(1,0,0),コード表!$B$168,IF($BH25=TIME(1,30,0),コード表!$B$169,IF($BH25=TIME(2,0,0),コード表!$B$170,IF($BH25=TIME(2,30,0),コード表!$B$171,IF($BH25=TIME(3,0,0),コード表!$B$172,IF($BH25=TIME(3,30,0),コード表!$B$173,IF($BH25=TIME(4,0,0),コード表!$B$174,IF($BH25=TIME(4,30,0),コード表!$B$175,IF($BH25=TIME(5,0,0),コード表!$B$176,IF($BH25=TIME(5,30,0),コード表!$B$177,IF($BH25=TIME(6,0,0),コード表!$B$178))))))))))))))))</f>
        <v/>
      </c>
      <c r="BM25" s="51">
        <f t="shared" si="12"/>
        <v>0</v>
      </c>
      <c r="BN25" s="77">
        <f t="shared" si="3"/>
        <v>0</v>
      </c>
      <c r="BO25" s="51">
        <f>IF(AD25=1,コード表!$B$179,IF(AD25=2,コード表!$B$180,IF(AD25=3,コード表!$B$181,IF(AD25=4,コード表!$B$182,IF(AD25=5,コード表!$B$183,IF(実績記録!AD25=6,コード表!$B$184,))))))</f>
        <v>0</v>
      </c>
      <c r="BP25" s="51">
        <f t="shared" si="13"/>
        <v>0</v>
      </c>
      <c r="BQ25" s="60"/>
      <c r="BR25" s="60"/>
      <c r="BS25" s="60"/>
      <c r="BU25" s="1">
        <f t="shared" si="14"/>
        <v>0</v>
      </c>
      <c r="BV25" s="1">
        <f t="shared" si="4"/>
        <v>0</v>
      </c>
      <c r="BW25" s="1">
        <f t="shared" si="4"/>
        <v>0</v>
      </c>
      <c r="BX25" s="1">
        <f t="shared" si="4"/>
        <v>0</v>
      </c>
      <c r="BZ25" s="93">
        <f t="shared" si="15"/>
        <v>0</v>
      </c>
    </row>
    <row r="26" spans="1:78" s="1" customFormat="1" ht="32.1" customHeight="1" thickTop="1" thickBot="1">
      <c r="A26" s="2"/>
      <c r="B26" s="6"/>
      <c r="C26" s="392"/>
      <c r="D26" s="224"/>
      <c r="E26" s="345" t="str">
        <f t="shared" si="0"/>
        <v/>
      </c>
      <c r="F26" s="346"/>
      <c r="G26" s="356"/>
      <c r="H26" s="357"/>
      <c r="I26" s="88" t="s">
        <v>50</v>
      </c>
      <c r="J26" s="358"/>
      <c r="K26" s="357"/>
      <c r="L26" s="358"/>
      <c r="M26" s="357"/>
      <c r="N26" s="88" t="s">
        <v>50</v>
      </c>
      <c r="O26" s="223"/>
      <c r="P26" s="295"/>
      <c r="Q26" s="348" t="str">
        <f t="shared" si="16"/>
        <v/>
      </c>
      <c r="R26" s="349"/>
      <c r="S26" s="350"/>
      <c r="T26" s="298"/>
      <c r="U26" s="261"/>
      <c r="V26" s="203"/>
      <c r="W26" s="261"/>
      <c r="X26" s="296" t="str">
        <f t="shared" si="1"/>
        <v/>
      </c>
      <c r="Y26" s="297"/>
      <c r="Z26" s="310" t="str">
        <f t="shared" si="5"/>
        <v/>
      </c>
      <c r="AA26" s="312"/>
      <c r="AB26" s="223"/>
      <c r="AC26" s="224"/>
      <c r="AD26" s="203"/>
      <c r="AE26" s="204"/>
      <c r="AF26" s="341">
        <f t="shared" si="2"/>
        <v>0</v>
      </c>
      <c r="AG26" s="342"/>
      <c r="AH26" s="342"/>
      <c r="AI26" s="343"/>
      <c r="AJ26" s="175" t="str">
        <f t="shared" si="6"/>
        <v/>
      </c>
      <c r="AK26" s="176"/>
      <c r="AL26" s="177"/>
      <c r="AM26" s="177"/>
      <c r="AN26" s="177"/>
      <c r="AO26" s="177"/>
      <c r="AP26" s="177"/>
      <c r="AQ26" s="177"/>
      <c r="AR26" s="177"/>
      <c r="AS26" s="177"/>
      <c r="AT26" s="178"/>
      <c r="AU26" s="87"/>
      <c r="AV26" s="2"/>
      <c r="AW26" s="69" t="str">
        <f>IF(C26="","",DATE(請求書!$K$29,請求書!$Q$29,実績記録!C26))</f>
        <v/>
      </c>
      <c r="AX26" s="52">
        <f t="shared" si="7"/>
        <v>0</v>
      </c>
      <c r="AY26" s="52">
        <f t="shared" si="17"/>
        <v>0</v>
      </c>
      <c r="AZ26" s="52">
        <f t="shared" ref="AZ26" si="39">AY26-AX26</f>
        <v>0</v>
      </c>
      <c r="BA26" s="51">
        <f>IF($AK$7="無",0,IF($AK$7="",0,IF($Q26=TIME(0,30,0),コード表!$B$3,IF($Q26=TIME(1,0,0),コード表!$B$4,IF($Q26=TIME(1,30,0),コード表!$B$5,IF($Q26=TIME(2,0,0),コード表!$B$6,IF($Q26=TIME(2,30,0),コード表!$B$7,IF($Q26=TIME(3,0,0),コード表!$B$8,IF($Q26=TIME(3,30,0),コード表!$B$9,IF($Q26=TIME(4,0,0),コード表!$B$10,IF($Q26=TIME(4,30,0),コード表!$B$11,IF($Q26=TIME(5,0,0),コード表!$B$12,IF($Q26=TIME(5,30,0),コード表!$B$13,IF($Q26=TIME(6,0,0),コード表!$B$14,IF($Q26=TIME(6,30,0),コード表!$B$15,IF($Q26=TIME(7,0,0),コード表!$B$16,IF($Q26=TIME(7,30,0),コード表!$B$17,IF($Q26=TIME(8,0,0),コード表!$B$18,IF($Q26=TIME(8,30,0),コード表!$B$19,IF($Q26=TIME(9,0,0),コード表!$B$20,IF($Q26=TIME(9,30,0),コード表!$B$21,IF($Q26=TIME(10,0,0),コード表!$B$22,IF($Q26=TIME(10,30,0),コード表!$B$23,IF($Q26=TIME(11,0,0),コード表!$B$24,IF($Q26=TIME(11,30,0),コード表!$B$25,IF($Q26=TIME(12,0,0),コード表!$B$26,IF($Q26=TIME(12,30,0),コード表!$B$27,IF($Q26=TIME(13,0,0),コード表!$B$28,IF($Q26=TIME(13,30,0),コード表!$B$29,IF($Q26=TIME(14,0,0),コード表!$B$30,IF($Q26=TIME(14,30,0),コード表!$B$31,IF($Q26=TIME(15,0,0),コード表!$B$32,IF($Q26=TIME(15,30,0),コード表!$B$33,IF($Q26=TIME(16,0,0),コード表!$B$34,""))))))))))))))))))))))))))))))))))</f>
        <v>0</v>
      </c>
      <c r="BB26" s="51">
        <f>IF($AK$7="有",0,IF($AK$7="",0,IF($Q26=TIME(0,30,0),コード表!$B$35,IF($Q26=TIME(1,0,0),コード表!$B$36,IF($Q26=TIME(1,30,0),コード表!$B$37,IF($Q26=TIME(2,0,0),コード表!$B$38,IF($Q26=TIME(2,30,0),コード表!$B$39,IF($Q26=TIME(3,0,0),コード表!$B$40,IF($Q26=TIME(3,30,0),コード表!$B$41,IF($Q26=TIME(4,0,0),コード表!$B$42,IF($Q26=TIME(4,30,0),コード表!$B$43,IF($Q26=TIME(5,0,0),コード表!$B$44,IF($Q26=TIME(5,30,0),コード表!$B$45,IF($Q26=TIME(6,0,0),コード表!$B$46,IF($Q26=TIME(6,30,0),コード表!$B$47,IF($Q26=TIME(7,0,0),コード表!$B$48,IF($Q26=TIME(7,30,0),コード表!$B$49,IF($Q26=TIME(8,0,0),コード表!$B$50,IF($Q26=TIME(8,30,0),コード表!$B$51,IF($Q26=TIME(9,0,0),コード表!$B$52,IF($Q26=TIME(9,30,0),コード表!$B$53,IF($Q26=TIME(10,0,0),コード表!$B$54,IF($Q26=TIME(10,30,0),コード表!$B$55,IF($Q26=TIME(11,0,0),コード表!$B$56,IF($Q26=TIME(11,30,0),コード表!$B$57,IF($Q26=TIME(12,0,0),コード表!$B$58,IF($Q26=TIME(12,30,0),コード表!$B$59,IF($Q26=TIME(13,0,0),コード表!$B$60,IF($Q26=TIME(13,30,0),コード表!$B$61,IF($Q26=TIME(14,0,0),コード表!$B$62,IF($Q26=TIME(14,30,0),コード表!$B$63,IF($Q26=TIME(15,0,0),コード表!$B$64,IF($Q26=TIME(15,30,0),コード表!$B$65,IF($Q26=TIME(16,0,0),コード表!$B$66,""))))))))))))))))))))))))))))))))))</f>
        <v>0</v>
      </c>
      <c r="BC26" s="51" t="str">
        <f>IF($AK$7="","",IF($AK$7="有","",IF(T26="","",IF($Q26=TIME(0,30,0),コード表!$B$67,IF($Q26=TIME(1,0,0),コード表!$B$68,IF($Q26=TIME(1,30,0),コード表!$B$69,IF($Q26=TIME(2,0,0),コード表!$B$70,IF($Q26=TIME(2,30,0),コード表!$B$71,IF($Q26=TIME(3,0,0),コード表!$B$72,IF($Q26=TIME(3,30,0),コード表!$B$73,IF($Q26=TIME(4,0,0),コード表!$B$74,IF($Q26=TIME(4,30,0),コード表!$B$75,IF($Q26=TIME(5,0,0),コード表!$B$76,IF($Q26=TIME(5,30,0),コード表!$B$77,IF($Q26=TIME(6,0,0),コード表!$B$78,IF($Q26=TIME(6,30,0),コード表!$B$79,IF($Q26=TIME(7,0,0),コード表!$B$80,IF($Q26=TIME(7,30,0),コード表!$B$81,IF($Q26=TIME(8,0,0),コード表!$B$82,IF($Q26=TIME(8,30,0),コード表!$B$83,IF($Q26=TIME(9,0,0),コード表!$B$84,IF($Q26=TIME(9,30,0),コード表!$B$85,IF($Q26=TIME(10,0,0),コード表!$B$86,IF($Q26=TIME(10,30,0),コード表!$B$87,IF($Q26=TIME(11,0,0),コード表!$B$88,IF($Q26=TIME(11,30,0),コード表!$B$89,IF($Q26=TIME(12,0,0),コード表!$B$90,IF($Q26=TIME(12,30,0),コード表!$B$91,IF($Q26=TIME(13,0,0),コード表!$B$92,IF($Q26=TIME(13,30,0),コード表!$B$93,IF($Q26=TIME(14,0,0),コード表!$B$94,IF($Q26=TIME(14,30,0),コード表!$B$95,IF($Q26=TIME(15,0,0),コード表!$B$96,IF($Q26=TIME(15,30,0),コード表!$B$97,IF($Q26=TIME(16,0,0),コード表!$B$98,"")))))))))))))))))))))))))))))))))))</f>
        <v/>
      </c>
      <c r="BD26" s="51" t="str">
        <f>IF($AK$7="","",IF($AK$7="有","",IF(V26="","",IF($Q26=TIME(0,30,0),コード表!$B$99,IF($Q26=TIME(1,0,0),コード表!$B$100,IF($Q26=TIME(1,30,0),コード表!$B$101,IF($Q26=TIME(2,0,0),コード表!$B$102,IF($Q26=TIME(2,30,0),コード表!$B$103,IF($Q26=TIME(3,0,0),コード表!$B$104,IF($Q26=TIME(3,30,0),コード表!$B$105,IF($Q26=TIME(4,0,0),コード表!$B$106,IF($Q26=TIME(4,30,0),コード表!$B$107,IF($Q26=TIME(5,0,0),コード表!$B$108,IF($Q26=TIME(5,30,0),コード表!$B$109,IF($Q26=TIME(6,0,0),コード表!$B$110,IF($Q26=TIME(6,30,0),コード表!$B$111,IF($Q26=TIME(7,0,0),コード表!$B$112,IF($Q26=TIME(7,30,0),コード表!$B$113,IF($Q26=TIME(8,0,0),コード表!$B$114,IF($Q26=TIME(8,30,0),コード表!$B$115,IF($Q26=TIME(9,0,0),コード表!$B$116,IF($Q26=TIME(9,30,0),コード表!$B$117,IF($Q26=TIME(10,0,0),コード表!$B$118,IF($Q26=TIME(10,30,0),コード表!$B$119,IF($Q26=TIME(11,0,0),コード表!$B$120,IF($Q26=TIME(11,30,0),コード表!$B$121,IF($Q26=TIME(12,0,0),コード表!$B$122,IF($Q26=TIME(12,30,0),コード表!$B$123,IF($Q26=TIME(13,0,0),コード表!$B$124,IF($Q26=TIME(13,30,0),コード表!$B$125,IF($Q26=TIME(14,0,0),コード表!$B$126,IF($Q26=TIME(14,30,0),コード表!$B$127,IF($Q26=TIME(15,0,0),コード表!$B$128,IF($Q26=TIME(15,30,0),コード表!$B$129,IF($Q26=TIME(16,0,0),コード表!$B$130,"")))))))))))))))))))))))))))))))))))</f>
        <v/>
      </c>
      <c r="BE26" s="52" t="str">
        <f t="shared" si="8"/>
        <v/>
      </c>
      <c r="BF26" s="52" t="str">
        <f t="shared" ref="BF26" si="40">IF(AND(BE26&gt;=TIME(0,15,0),MINUTE(BE26)&gt;=0),IF(MINUTE(BE26)&lt;15,TIME(HOUR(BE26),0,0),IF(MINUTE(BE26)&lt;45,TIME(HOUR(BE26),30,0),TIME(HOUR(BE26)+1,0,0))),"")</f>
        <v/>
      </c>
      <c r="BG26" s="52" t="str">
        <f t="shared" si="10"/>
        <v/>
      </c>
      <c r="BH26" s="52" t="str">
        <f t="shared" si="11"/>
        <v/>
      </c>
      <c r="BI26" s="51">
        <f>IF($AK$7="無",0,IF($AK$7="",0,IF($BF26=TIME(0,30,0),コード表!$B$131,IF($BF26=TIME(1,0,0),コード表!$B$132,IF($BF26=TIME(1,30,0),コード表!$B$133,IF($BF26=TIME(2,0,0),コード表!$B$134,IF($BF26=TIME(2,30,0),コード表!$B$135,IF($BF26=TIME(3,0,0),コード表!$B$136))))))))</f>
        <v>0</v>
      </c>
      <c r="BJ26" s="51">
        <f>IF($AK$7="無",0,IF($AK$7="",0,IF($BH26=TIME(0,30,0),コード表!$B$131,IF($BH26=TIME(1,0,0),コード表!$B$132,IF($BH26=TIME(1,30,0),コード表!$B$133,IF($BH26=TIME(2,0,0),コード表!$B$134,IF($BH26=TIME(2,30,0),コード表!$B$135,IF($BH26=TIME(3,0,0),コード表!$B$136,IF($BH26=TIME(3,30,0),コード表!$B$137,IF($BH26=TIME(4,0,0),コード表!$B$138,IF($BH26=TIME(4,30,0),コード表!$B$139,IF($BH26=TIME(5,0,0),コード表!$B$140,IF($BH26=TIME(5,30,0),コード表!$B$141,IF($BH26=TIME(6,0,0),コード表!$B$142))))))))))))))</f>
        <v>0</v>
      </c>
      <c r="BK26" s="51" t="str">
        <f>IF($AK$7="有","",IF(AND(T26="",V26=""),IF($BF26=TIME(0,30,0),コード表!$B$143,IF($BF26=TIME(1,0,0),コード表!$B$144,IF($BF26=TIME(1,30,0),コード表!$B$145,IF($BF26=TIME(2,0,0),コード表!$B$146,IF($BF26=TIME(2,30,0),コード表!$B$147,IF($BF26=TIME(3,0,0),コード表!$B$148)))))),IF(AND(T26="〇",V26=""),IF($BF26=TIME(0,30,0),コード表!$B$155,IF($BF26=TIME(1,0,0),コード表!$B$156,IF($BF26=TIME(1,30,0),コード表!$B$157,IF($BF26=TIME(2,0,0),コード表!$B$158,IF($BF26=TIME(2,30,0),コード表!$B$159,IF($BF26=TIME(3,0,0),コード表!$B$160)))))),IF(AND(T26="",V26="〇"),IF($BF26=TIME(0,30,0),コード表!$B$167,IF($BF26=TIME(1,0,0),コード表!$B$168,IF($BF26=TIME(1,30,0),コード表!$B$169,IF($BF26=TIME(2,0,0),コード表!$B$170,IF($BF26=TIME(2,30,0),コード表!$B$171,IF($BF26=TIME(3,0,0),コード表!$B$172))))))))))</f>
        <v/>
      </c>
      <c r="BL26" s="51" t="str">
        <f>IF($AK$7="有","",IF(AND(T26="",V26=""),IF($BH26=TIME(0,30,0),コード表!$B$143,IF($BH26=TIME(1,0,0),コード表!$B$144,IF($BH26=TIME(1,30,0),コード表!$B$145,IF($BH26=TIME(2,0,0),コード表!$B$146,IF($BH26=TIME(2,30,0),コード表!$B$147,IF($BH26=TIME(3,0,0),コード表!$B$148,IF($BH26=TIME(3,30,0),コード表!$B$149,IF($BH26=TIME(4,0,0),コード表!$B$150,IF($BH26=TIME(4,30,0),コード表!$B$151,IF($BH26=TIME(5,0,0),コード表!$B$152,IF($BH26=TIME(5,30,0),コード表!$B$153,IF($BH26=TIME(6,0,0),コード表!$B$154)))))))))))),IF(AND(T26="〇",V26=""),IF($BH26=TIME(0,30,0),コード表!$B$155,IF($BH26=TIME(1,0,0),コード表!$B$156,IF($BH26=TIME(1,30,0),コード表!$B$157,IF($BH26=TIME(2,0,0),コード表!$B$158,IF($BH26=TIME(2,30,0),コード表!$B$159,IF($BH26=TIME(3,0,0),コード表!$B$160,IF($BH26=TIME(3,30,0),コード表!$B$161,IF($BH26=TIME(4,0,0),コード表!$B$162,IF($BH26=TIME(4,30,0),コード表!$B$163,IF($BH26=TIME(5,0,0),コード表!$B$164,IF($BH26=TIME(5,30,0),コード表!$B$165,IF($BH26=TIME(6,0,0),コード表!$B$166)))))))))))),IF(AND(T26="",V26="〇"),IF($BH26=TIME(0,30,0),コード表!$B$167,IF($BH26=TIME(1,0,0),コード表!$B$168,IF($BH26=TIME(1,30,0),コード表!$B$169,IF($BH26=TIME(2,0,0),コード表!$B$170,IF($BH26=TIME(2,30,0),コード表!$B$171,IF($BH26=TIME(3,0,0),コード表!$B$172,IF($BH26=TIME(3,30,0),コード表!$B$173,IF($BH26=TIME(4,0,0),コード表!$B$174,IF($BH26=TIME(4,30,0),コード表!$B$175,IF($BH26=TIME(5,0,0),コード表!$B$176,IF($BH26=TIME(5,30,0),コード表!$B$177,IF($BH26=TIME(6,0,0),コード表!$B$178))))))))))))))))</f>
        <v/>
      </c>
      <c r="BM26" s="51">
        <f t="shared" si="12"/>
        <v>0</v>
      </c>
      <c r="BN26" s="77">
        <f t="shared" si="3"/>
        <v>0</v>
      </c>
      <c r="BO26" s="51">
        <f>IF(AD26=1,コード表!$B$179,IF(AD26=2,コード表!$B$180,IF(AD26=3,コード表!$B$181,IF(AD26=4,コード表!$B$182,IF(AD26=5,コード表!$B$183,IF(実績記録!AD26=6,コード表!$B$184,))))))</f>
        <v>0</v>
      </c>
      <c r="BP26" s="51">
        <f t="shared" si="13"/>
        <v>0</v>
      </c>
      <c r="BQ26" s="60"/>
      <c r="BR26" s="60"/>
      <c r="BS26" s="60"/>
      <c r="BU26" s="1">
        <f t="shared" si="14"/>
        <v>0</v>
      </c>
      <c r="BV26" s="1">
        <f t="shared" si="4"/>
        <v>0</v>
      </c>
      <c r="BW26" s="1">
        <f t="shared" si="4"/>
        <v>0</v>
      </c>
      <c r="BX26" s="1">
        <f t="shared" si="4"/>
        <v>0</v>
      </c>
      <c r="BZ26" s="93">
        <f t="shared" si="15"/>
        <v>0</v>
      </c>
    </row>
    <row r="27" spans="1:78" s="1" customFormat="1" ht="32.1" customHeight="1" thickTop="1" thickBot="1">
      <c r="A27" s="2"/>
      <c r="B27" s="6"/>
      <c r="C27" s="392"/>
      <c r="D27" s="224"/>
      <c r="E27" s="345" t="str">
        <f t="shared" si="0"/>
        <v/>
      </c>
      <c r="F27" s="346"/>
      <c r="G27" s="356"/>
      <c r="H27" s="357"/>
      <c r="I27" s="88" t="s">
        <v>50</v>
      </c>
      <c r="J27" s="358"/>
      <c r="K27" s="357"/>
      <c r="L27" s="358"/>
      <c r="M27" s="357"/>
      <c r="N27" s="88" t="s">
        <v>50</v>
      </c>
      <c r="O27" s="223"/>
      <c r="P27" s="295"/>
      <c r="Q27" s="348" t="str">
        <f t="shared" si="16"/>
        <v/>
      </c>
      <c r="R27" s="349"/>
      <c r="S27" s="350"/>
      <c r="T27" s="298"/>
      <c r="U27" s="261"/>
      <c r="V27" s="203"/>
      <c r="W27" s="261"/>
      <c r="X27" s="296" t="str">
        <f t="shared" si="1"/>
        <v/>
      </c>
      <c r="Y27" s="297"/>
      <c r="Z27" s="310" t="str">
        <f t="shared" si="5"/>
        <v/>
      </c>
      <c r="AA27" s="312"/>
      <c r="AB27" s="223"/>
      <c r="AC27" s="224"/>
      <c r="AD27" s="203"/>
      <c r="AE27" s="204"/>
      <c r="AF27" s="341">
        <f t="shared" si="2"/>
        <v>0</v>
      </c>
      <c r="AG27" s="342"/>
      <c r="AH27" s="342"/>
      <c r="AI27" s="343"/>
      <c r="AJ27" s="175" t="str">
        <f t="shared" si="6"/>
        <v/>
      </c>
      <c r="AK27" s="176"/>
      <c r="AL27" s="177"/>
      <c r="AM27" s="177"/>
      <c r="AN27" s="177"/>
      <c r="AO27" s="177"/>
      <c r="AP27" s="177"/>
      <c r="AQ27" s="177"/>
      <c r="AR27" s="177"/>
      <c r="AS27" s="177"/>
      <c r="AT27" s="178"/>
      <c r="AU27" s="87"/>
      <c r="AV27" s="2"/>
      <c r="AW27" s="69" t="str">
        <f>IF(C27="","",DATE(請求書!$K$29,請求書!$Q$29,実績記録!C27))</f>
        <v/>
      </c>
      <c r="AX27" s="52">
        <f t="shared" si="7"/>
        <v>0</v>
      </c>
      <c r="AY27" s="52">
        <f t="shared" si="17"/>
        <v>0</v>
      </c>
      <c r="AZ27" s="52">
        <f t="shared" ref="AZ27" si="41">AY27-AX27</f>
        <v>0</v>
      </c>
      <c r="BA27" s="51">
        <f>IF($AK$7="無",0,IF($AK$7="",0,IF($Q27=TIME(0,30,0),コード表!$B$3,IF($Q27=TIME(1,0,0),コード表!$B$4,IF($Q27=TIME(1,30,0),コード表!$B$5,IF($Q27=TIME(2,0,0),コード表!$B$6,IF($Q27=TIME(2,30,0),コード表!$B$7,IF($Q27=TIME(3,0,0),コード表!$B$8,IF($Q27=TIME(3,30,0),コード表!$B$9,IF($Q27=TIME(4,0,0),コード表!$B$10,IF($Q27=TIME(4,30,0),コード表!$B$11,IF($Q27=TIME(5,0,0),コード表!$B$12,IF($Q27=TIME(5,30,0),コード表!$B$13,IF($Q27=TIME(6,0,0),コード表!$B$14,IF($Q27=TIME(6,30,0),コード表!$B$15,IF($Q27=TIME(7,0,0),コード表!$B$16,IF($Q27=TIME(7,30,0),コード表!$B$17,IF($Q27=TIME(8,0,0),コード表!$B$18,IF($Q27=TIME(8,30,0),コード表!$B$19,IF($Q27=TIME(9,0,0),コード表!$B$20,IF($Q27=TIME(9,30,0),コード表!$B$21,IF($Q27=TIME(10,0,0),コード表!$B$22,IF($Q27=TIME(10,30,0),コード表!$B$23,IF($Q27=TIME(11,0,0),コード表!$B$24,IF($Q27=TIME(11,30,0),コード表!$B$25,IF($Q27=TIME(12,0,0),コード表!$B$26,IF($Q27=TIME(12,30,0),コード表!$B$27,IF($Q27=TIME(13,0,0),コード表!$B$28,IF($Q27=TIME(13,30,0),コード表!$B$29,IF($Q27=TIME(14,0,0),コード表!$B$30,IF($Q27=TIME(14,30,0),コード表!$B$31,IF($Q27=TIME(15,0,0),コード表!$B$32,IF($Q27=TIME(15,30,0),コード表!$B$33,IF($Q27=TIME(16,0,0),コード表!$B$34,""))))))))))))))))))))))))))))))))))</f>
        <v>0</v>
      </c>
      <c r="BB27" s="51">
        <f>IF($AK$7="有",0,IF($AK$7="",0,IF($Q27=TIME(0,30,0),コード表!$B$35,IF($Q27=TIME(1,0,0),コード表!$B$36,IF($Q27=TIME(1,30,0),コード表!$B$37,IF($Q27=TIME(2,0,0),コード表!$B$38,IF($Q27=TIME(2,30,0),コード表!$B$39,IF($Q27=TIME(3,0,0),コード表!$B$40,IF($Q27=TIME(3,30,0),コード表!$B$41,IF($Q27=TIME(4,0,0),コード表!$B$42,IF($Q27=TIME(4,30,0),コード表!$B$43,IF($Q27=TIME(5,0,0),コード表!$B$44,IF($Q27=TIME(5,30,0),コード表!$B$45,IF($Q27=TIME(6,0,0),コード表!$B$46,IF($Q27=TIME(6,30,0),コード表!$B$47,IF($Q27=TIME(7,0,0),コード表!$B$48,IF($Q27=TIME(7,30,0),コード表!$B$49,IF($Q27=TIME(8,0,0),コード表!$B$50,IF($Q27=TIME(8,30,0),コード表!$B$51,IF($Q27=TIME(9,0,0),コード表!$B$52,IF($Q27=TIME(9,30,0),コード表!$B$53,IF($Q27=TIME(10,0,0),コード表!$B$54,IF($Q27=TIME(10,30,0),コード表!$B$55,IF($Q27=TIME(11,0,0),コード表!$B$56,IF($Q27=TIME(11,30,0),コード表!$B$57,IF($Q27=TIME(12,0,0),コード表!$B$58,IF($Q27=TIME(12,30,0),コード表!$B$59,IF($Q27=TIME(13,0,0),コード表!$B$60,IF($Q27=TIME(13,30,0),コード表!$B$61,IF($Q27=TIME(14,0,0),コード表!$B$62,IF($Q27=TIME(14,30,0),コード表!$B$63,IF($Q27=TIME(15,0,0),コード表!$B$64,IF($Q27=TIME(15,30,0),コード表!$B$65,IF($Q27=TIME(16,0,0),コード表!$B$66,""))))))))))))))))))))))))))))))))))</f>
        <v>0</v>
      </c>
      <c r="BC27" s="51" t="str">
        <f>IF($AK$7="","",IF($AK$7="有","",IF(T27="","",IF($Q27=TIME(0,30,0),コード表!$B$67,IF($Q27=TIME(1,0,0),コード表!$B$68,IF($Q27=TIME(1,30,0),コード表!$B$69,IF($Q27=TIME(2,0,0),コード表!$B$70,IF($Q27=TIME(2,30,0),コード表!$B$71,IF($Q27=TIME(3,0,0),コード表!$B$72,IF($Q27=TIME(3,30,0),コード表!$B$73,IF($Q27=TIME(4,0,0),コード表!$B$74,IF($Q27=TIME(4,30,0),コード表!$B$75,IF($Q27=TIME(5,0,0),コード表!$B$76,IF($Q27=TIME(5,30,0),コード表!$B$77,IF($Q27=TIME(6,0,0),コード表!$B$78,IF($Q27=TIME(6,30,0),コード表!$B$79,IF($Q27=TIME(7,0,0),コード表!$B$80,IF($Q27=TIME(7,30,0),コード表!$B$81,IF($Q27=TIME(8,0,0),コード表!$B$82,IF($Q27=TIME(8,30,0),コード表!$B$83,IF($Q27=TIME(9,0,0),コード表!$B$84,IF($Q27=TIME(9,30,0),コード表!$B$85,IF($Q27=TIME(10,0,0),コード表!$B$86,IF($Q27=TIME(10,30,0),コード表!$B$87,IF($Q27=TIME(11,0,0),コード表!$B$88,IF($Q27=TIME(11,30,0),コード表!$B$89,IF($Q27=TIME(12,0,0),コード表!$B$90,IF($Q27=TIME(12,30,0),コード表!$B$91,IF($Q27=TIME(13,0,0),コード表!$B$92,IF($Q27=TIME(13,30,0),コード表!$B$93,IF($Q27=TIME(14,0,0),コード表!$B$94,IF($Q27=TIME(14,30,0),コード表!$B$95,IF($Q27=TIME(15,0,0),コード表!$B$96,IF($Q27=TIME(15,30,0),コード表!$B$97,IF($Q27=TIME(16,0,0),コード表!$B$98,"")))))))))))))))))))))))))))))))))))</f>
        <v/>
      </c>
      <c r="BD27" s="51" t="str">
        <f>IF($AK$7="","",IF($AK$7="有","",IF(V27="","",IF($Q27=TIME(0,30,0),コード表!$B$99,IF($Q27=TIME(1,0,0),コード表!$B$100,IF($Q27=TIME(1,30,0),コード表!$B$101,IF($Q27=TIME(2,0,0),コード表!$B$102,IF($Q27=TIME(2,30,0),コード表!$B$103,IF($Q27=TIME(3,0,0),コード表!$B$104,IF($Q27=TIME(3,30,0),コード表!$B$105,IF($Q27=TIME(4,0,0),コード表!$B$106,IF($Q27=TIME(4,30,0),コード表!$B$107,IF($Q27=TIME(5,0,0),コード表!$B$108,IF($Q27=TIME(5,30,0),コード表!$B$109,IF($Q27=TIME(6,0,0),コード表!$B$110,IF($Q27=TIME(6,30,0),コード表!$B$111,IF($Q27=TIME(7,0,0),コード表!$B$112,IF($Q27=TIME(7,30,0),コード表!$B$113,IF($Q27=TIME(8,0,0),コード表!$B$114,IF($Q27=TIME(8,30,0),コード表!$B$115,IF($Q27=TIME(9,0,0),コード表!$B$116,IF($Q27=TIME(9,30,0),コード表!$B$117,IF($Q27=TIME(10,0,0),コード表!$B$118,IF($Q27=TIME(10,30,0),コード表!$B$119,IF($Q27=TIME(11,0,0),コード表!$B$120,IF($Q27=TIME(11,30,0),コード表!$B$121,IF($Q27=TIME(12,0,0),コード表!$B$122,IF($Q27=TIME(12,30,0),コード表!$B$123,IF($Q27=TIME(13,0,0),コード表!$B$124,IF($Q27=TIME(13,30,0),コード表!$B$125,IF($Q27=TIME(14,0,0),コード表!$B$126,IF($Q27=TIME(14,30,0),コード表!$B$127,IF($Q27=TIME(15,0,0),コード表!$B$128,IF($Q27=TIME(15,30,0),コード表!$B$129,IF($Q27=TIME(16,0,0),コード表!$B$130,"")))))))))))))))))))))))))))))))))))</f>
        <v/>
      </c>
      <c r="BE27" s="52" t="str">
        <f t="shared" si="8"/>
        <v/>
      </c>
      <c r="BF27" s="52" t="str">
        <f t="shared" ref="BF27" si="42">IF(AND(BE27&gt;=TIME(0,15,0),MINUTE(BE27)&gt;=0),IF(MINUTE(BE27)&lt;15,TIME(HOUR(BE27),0,0),IF(MINUTE(BE27)&lt;45,TIME(HOUR(BE27),30,0),TIME(HOUR(BE27)+1,0,0))),"")</f>
        <v/>
      </c>
      <c r="BG27" s="52" t="str">
        <f t="shared" si="10"/>
        <v/>
      </c>
      <c r="BH27" s="52" t="str">
        <f t="shared" si="11"/>
        <v/>
      </c>
      <c r="BI27" s="51">
        <f>IF($AK$7="無",0,IF($AK$7="",0,IF($BF27=TIME(0,30,0),コード表!$B$131,IF($BF27=TIME(1,0,0),コード表!$B$132,IF($BF27=TIME(1,30,0),コード表!$B$133,IF($BF27=TIME(2,0,0),コード表!$B$134,IF($BF27=TIME(2,30,0),コード表!$B$135,IF($BF27=TIME(3,0,0),コード表!$B$136))))))))</f>
        <v>0</v>
      </c>
      <c r="BJ27" s="51">
        <f>IF($AK$7="無",0,IF($AK$7="",0,IF($BH27=TIME(0,30,0),コード表!$B$131,IF($BH27=TIME(1,0,0),コード表!$B$132,IF($BH27=TIME(1,30,0),コード表!$B$133,IF($BH27=TIME(2,0,0),コード表!$B$134,IF($BH27=TIME(2,30,0),コード表!$B$135,IF($BH27=TIME(3,0,0),コード表!$B$136,IF($BH27=TIME(3,30,0),コード表!$B$137,IF($BH27=TIME(4,0,0),コード表!$B$138,IF($BH27=TIME(4,30,0),コード表!$B$139,IF($BH27=TIME(5,0,0),コード表!$B$140,IF($BH27=TIME(5,30,0),コード表!$B$141,IF($BH27=TIME(6,0,0),コード表!$B$142))))))))))))))</f>
        <v>0</v>
      </c>
      <c r="BK27" s="51" t="str">
        <f>IF($AK$7="有","",IF(AND(T27="",V27=""),IF($BF27=TIME(0,30,0),コード表!$B$143,IF($BF27=TIME(1,0,0),コード表!$B$144,IF($BF27=TIME(1,30,0),コード表!$B$145,IF($BF27=TIME(2,0,0),コード表!$B$146,IF($BF27=TIME(2,30,0),コード表!$B$147,IF($BF27=TIME(3,0,0),コード表!$B$148)))))),IF(AND(T27="〇",V27=""),IF($BF27=TIME(0,30,0),コード表!$B$155,IF($BF27=TIME(1,0,0),コード表!$B$156,IF($BF27=TIME(1,30,0),コード表!$B$157,IF($BF27=TIME(2,0,0),コード表!$B$158,IF($BF27=TIME(2,30,0),コード表!$B$159,IF($BF27=TIME(3,0,0),コード表!$B$160)))))),IF(AND(T27="",V27="〇"),IF($BF27=TIME(0,30,0),コード表!$B$167,IF($BF27=TIME(1,0,0),コード表!$B$168,IF($BF27=TIME(1,30,0),コード表!$B$169,IF($BF27=TIME(2,0,0),コード表!$B$170,IF($BF27=TIME(2,30,0),コード表!$B$171,IF($BF27=TIME(3,0,0),コード表!$B$172))))))))))</f>
        <v/>
      </c>
      <c r="BL27" s="51" t="str">
        <f>IF($AK$7="有","",IF(AND(T27="",V27=""),IF($BH27=TIME(0,30,0),コード表!$B$143,IF($BH27=TIME(1,0,0),コード表!$B$144,IF($BH27=TIME(1,30,0),コード表!$B$145,IF($BH27=TIME(2,0,0),コード表!$B$146,IF($BH27=TIME(2,30,0),コード表!$B$147,IF($BH27=TIME(3,0,0),コード表!$B$148,IF($BH27=TIME(3,30,0),コード表!$B$149,IF($BH27=TIME(4,0,0),コード表!$B$150,IF($BH27=TIME(4,30,0),コード表!$B$151,IF($BH27=TIME(5,0,0),コード表!$B$152,IF($BH27=TIME(5,30,0),コード表!$B$153,IF($BH27=TIME(6,0,0),コード表!$B$154)))))))))))),IF(AND(T27="〇",V27=""),IF($BH27=TIME(0,30,0),コード表!$B$155,IF($BH27=TIME(1,0,0),コード表!$B$156,IF($BH27=TIME(1,30,0),コード表!$B$157,IF($BH27=TIME(2,0,0),コード表!$B$158,IF($BH27=TIME(2,30,0),コード表!$B$159,IF($BH27=TIME(3,0,0),コード表!$B$160,IF($BH27=TIME(3,30,0),コード表!$B$161,IF($BH27=TIME(4,0,0),コード表!$B$162,IF($BH27=TIME(4,30,0),コード表!$B$163,IF($BH27=TIME(5,0,0),コード表!$B$164,IF($BH27=TIME(5,30,0),コード表!$B$165,IF($BH27=TIME(6,0,0),コード表!$B$166)))))))))))),IF(AND(T27="",V27="〇"),IF($BH27=TIME(0,30,0),コード表!$B$167,IF($BH27=TIME(1,0,0),コード表!$B$168,IF($BH27=TIME(1,30,0),コード表!$B$169,IF($BH27=TIME(2,0,0),コード表!$B$170,IF($BH27=TIME(2,30,0),コード表!$B$171,IF($BH27=TIME(3,0,0),コード表!$B$172,IF($BH27=TIME(3,30,0),コード表!$B$173,IF($BH27=TIME(4,0,0),コード表!$B$174,IF($BH27=TIME(4,30,0),コード表!$B$175,IF($BH27=TIME(5,0,0),コード表!$B$176,IF($BH27=TIME(5,30,0),コード表!$B$177,IF($BH27=TIME(6,0,0),コード表!$B$178))))))))))))))))</f>
        <v/>
      </c>
      <c r="BM27" s="51">
        <f t="shared" si="12"/>
        <v>0</v>
      </c>
      <c r="BN27" s="77">
        <f t="shared" si="3"/>
        <v>0</v>
      </c>
      <c r="BO27" s="51">
        <f>IF(AD27=1,コード表!$B$179,IF(AD27=2,コード表!$B$180,IF(AD27=3,コード表!$B$181,IF(AD27=4,コード表!$B$182,IF(AD27=5,コード表!$B$183,IF(実績記録!AD27=6,コード表!$B$184,))))))</f>
        <v>0</v>
      </c>
      <c r="BP27" s="51">
        <f t="shared" si="13"/>
        <v>0</v>
      </c>
      <c r="BQ27" s="60"/>
      <c r="BR27" s="60"/>
      <c r="BS27" s="60"/>
      <c r="BU27" s="1">
        <f t="shared" si="14"/>
        <v>0</v>
      </c>
      <c r="BV27" s="1">
        <f t="shared" si="4"/>
        <v>0</v>
      </c>
      <c r="BW27" s="1">
        <f t="shared" si="4"/>
        <v>0</v>
      </c>
      <c r="BX27" s="1">
        <f t="shared" si="4"/>
        <v>0</v>
      </c>
      <c r="BZ27" s="93">
        <f t="shared" si="15"/>
        <v>0</v>
      </c>
    </row>
    <row r="28" spans="1:78" s="1" customFormat="1" ht="32.1" customHeight="1" thickTop="1" thickBot="1">
      <c r="A28" s="2"/>
      <c r="B28" s="6"/>
      <c r="C28" s="392"/>
      <c r="D28" s="224"/>
      <c r="E28" s="345" t="str">
        <f t="shared" si="0"/>
        <v/>
      </c>
      <c r="F28" s="346"/>
      <c r="G28" s="356"/>
      <c r="H28" s="357"/>
      <c r="I28" s="88" t="s">
        <v>50</v>
      </c>
      <c r="J28" s="358"/>
      <c r="K28" s="357"/>
      <c r="L28" s="358"/>
      <c r="M28" s="357"/>
      <c r="N28" s="88" t="s">
        <v>50</v>
      </c>
      <c r="O28" s="223"/>
      <c r="P28" s="295"/>
      <c r="Q28" s="348" t="str">
        <f t="shared" si="16"/>
        <v/>
      </c>
      <c r="R28" s="349"/>
      <c r="S28" s="350"/>
      <c r="T28" s="298"/>
      <c r="U28" s="261"/>
      <c r="V28" s="203"/>
      <c r="W28" s="261"/>
      <c r="X28" s="296" t="str">
        <f t="shared" si="1"/>
        <v/>
      </c>
      <c r="Y28" s="297"/>
      <c r="Z28" s="310" t="str">
        <f t="shared" si="5"/>
        <v/>
      </c>
      <c r="AA28" s="312"/>
      <c r="AB28" s="223"/>
      <c r="AC28" s="224"/>
      <c r="AD28" s="203"/>
      <c r="AE28" s="204"/>
      <c r="AF28" s="341">
        <f t="shared" si="2"/>
        <v>0</v>
      </c>
      <c r="AG28" s="342"/>
      <c r="AH28" s="342"/>
      <c r="AI28" s="343"/>
      <c r="AJ28" s="175" t="str">
        <f t="shared" si="6"/>
        <v/>
      </c>
      <c r="AK28" s="176"/>
      <c r="AL28" s="177"/>
      <c r="AM28" s="177"/>
      <c r="AN28" s="177"/>
      <c r="AO28" s="177"/>
      <c r="AP28" s="177"/>
      <c r="AQ28" s="177"/>
      <c r="AR28" s="177"/>
      <c r="AS28" s="177"/>
      <c r="AT28" s="178"/>
      <c r="AU28" s="87"/>
      <c r="AV28" s="2"/>
      <c r="AW28" s="69" t="str">
        <f>IF(C28="","",DATE(請求書!$K$29,請求書!$Q$29,実績記録!C28))</f>
        <v/>
      </c>
      <c r="AX28" s="52">
        <f t="shared" si="7"/>
        <v>0</v>
      </c>
      <c r="AY28" s="52">
        <f t="shared" si="17"/>
        <v>0</v>
      </c>
      <c r="AZ28" s="52">
        <f t="shared" ref="AZ28" si="43">AY28-AX28</f>
        <v>0</v>
      </c>
      <c r="BA28" s="51">
        <f>IF($AK$7="無",0,IF($AK$7="",0,IF($Q28=TIME(0,30,0),コード表!$B$3,IF($Q28=TIME(1,0,0),コード表!$B$4,IF($Q28=TIME(1,30,0),コード表!$B$5,IF($Q28=TIME(2,0,0),コード表!$B$6,IF($Q28=TIME(2,30,0),コード表!$B$7,IF($Q28=TIME(3,0,0),コード表!$B$8,IF($Q28=TIME(3,30,0),コード表!$B$9,IF($Q28=TIME(4,0,0),コード表!$B$10,IF($Q28=TIME(4,30,0),コード表!$B$11,IF($Q28=TIME(5,0,0),コード表!$B$12,IF($Q28=TIME(5,30,0),コード表!$B$13,IF($Q28=TIME(6,0,0),コード表!$B$14,IF($Q28=TIME(6,30,0),コード表!$B$15,IF($Q28=TIME(7,0,0),コード表!$B$16,IF($Q28=TIME(7,30,0),コード表!$B$17,IF($Q28=TIME(8,0,0),コード表!$B$18,IF($Q28=TIME(8,30,0),コード表!$B$19,IF($Q28=TIME(9,0,0),コード表!$B$20,IF($Q28=TIME(9,30,0),コード表!$B$21,IF($Q28=TIME(10,0,0),コード表!$B$22,IF($Q28=TIME(10,30,0),コード表!$B$23,IF($Q28=TIME(11,0,0),コード表!$B$24,IF($Q28=TIME(11,30,0),コード表!$B$25,IF($Q28=TIME(12,0,0),コード表!$B$26,IF($Q28=TIME(12,30,0),コード表!$B$27,IF($Q28=TIME(13,0,0),コード表!$B$28,IF($Q28=TIME(13,30,0),コード表!$B$29,IF($Q28=TIME(14,0,0),コード表!$B$30,IF($Q28=TIME(14,30,0),コード表!$B$31,IF($Q28=TIME(15,0,0),コード表!$B$32,IF($Q28=TIME(15,30,0),コード表!$B$33,IF($Q28=TIME(16,0,0),コード表!$B$34,""))))))))))))))))))))))))))))))))))</f>
        <v>0</v>
      </c>
      <c r="BB28" s="51">
        <f>IF($AK$7="有",0,IF($AK$7="",0,IF($Q28=TIME(0,30,0),コード表!$B$35,IF($Q28=TIME(1,0,0),コード表!$B$36,IF($Q28=TIME(1,30,0),コード表!$B$37,IF($Q28=TIME(2,0,0),コード表!$B$38,IF($Q28=TIME(2,30,0),コード表!$B$39,IF($Q28=TIME(3,0,0),コード表!$B$40,IF($Q28=TIME(3,30,0),コード表!$B$41,IF($Q28=TIME(4,0,0),コード表!$B$42,IF($Q28=TIME(4,30,0),コード表!$B$43,IF($Q28=TIME(5,0,0),コード表!$B$44,IF($Q28=TIME(5,30,0),コード表!$B$45,IF($Q28=TIME(6,0,0),コード表!$B$46,IF($Q28=TIME(6,30,0),コード表!$B$47,IF($Q28=TIME(7,0,0),コード表!$B$48,IF($Q28=TIME(7,30,0),コード表!$B$49,IF($Q28=TIME(8,0,0),コード表!$B$50,IF($Q28=TIME(8,30,0),コード表!$B$51,IF($Q28=TIME(9,0,0),コード表!$B$52,IF($Q28=TIME(9,30,0),コード表!$B$53,IF($Q28=TIME(10,0,0),コード表!$B$54,IF($Q28=TIME(10,30,0),コード表!$B$55,IF($Q28=TIME(11,0,0),コード表!$B$56,IF($Q28=TIME(11,30,0),コード表!$B$57,IF($Q28=TIME(12,0,0),コード表!$B$58,IF($Q28=TIME(12,30,0),コード表!$B$59,IF($Q28=TIME(13,0,0),コード表!$B$60,IF($Q28=TIME(13,30,0),コード表!$B$61,IF($Q28=TIME(14,0,0),コード表!$B$62,IF($Q28=TIME(14,30,0),コード表!$B$63,IF($Q28=TIME(15,0,0),コード表!$B$64,IF($Q28=TIME(15,30,0),コード表!$B$65,IF($Q28=TIME(16,0,0),コード表!$B$66,""))))))))))))))))))))))))))))))))))</f>
        <v>0</v>
      </c>
      <c r="BC28" s="51" t="str">
        <f>IF($AK$7="","",IF($AK$7="有","",IF(T28="","",IF($Q28=TIME(0,30,0),コード表!$B$67,IF($Q28=TIME(1,0,0),コード表!$B$68,IF($Q28=TIME(1,30,0),コード表!$B$69,IF($Q28=TIME(2,0,0),コード表!$B$70,IF($Q28=TIME(2,30,0),コード表!$B$71,IF($Q28=TIME(3,0,0),コード表!$B$72,IF($Q28=TIME(3,30,0),コード表!$B$73,IF($Q28=TIME(4,0,0),コード表!$B$74,IF($Q28=TIME(4,30,0),コード表!$B$75,IF($Q28=TIME(5,0,0),コード表!$B$76,IF($Q28=TIME(5,30,0),コード表!$B$77,IF($Q28=TIME(6,0,0),コード表!$B$78,IF($Q28=TIME(6,30,0),コード表!$B$79,IF($Q28=TIME(7,0,0),コード表!$B$80,IF($Q28=TIME(7,30,0),コード表!$B$81,IF($Q28=TIME(8,0,0),コード表!$B$82,IF($Q28=TIME(8,30,0),コード表!$B$83,IF($Q28=TIME(9,0,0),コード表!$B$84,IF($Q28=TIME(9,30,0),コード表!$B$85,IF($Q28=TIME(10,0,0),コード表!$B$86,IF($Q28=TIME(10,30,0),コード表!$B$87,IF($Q28=TIME(11,0,0),コード表!$B$88,IF($Q28=TIME(11,30,0),コード表!$B$89,IF($Q28=TIME(12,0,0),コード表!$B$90,IF($Q28=TIME(12,30,0),コード表!$B$91,IF($Q28=TIME(13,0,0),コード表!$B$92,IF($Q28=TIME(13,30,0),コード表!$B$93,IF($Q28=TIME(14,0,0),コード表!$B$94,IF($Q28=TIME(14,30,0),コード表!$B$95,IF($Q28=TIME(15,0,0),コード表!$B$96,IF($Q28=TIME(15,30,0),コード表!$B$97,IF($Q28=TIME(16,0,0),コード表!$B$98,"")))))))))))))))))))))))))))))))))))</f>
        <v/>
      </c>
      <c r="BD28" s="51" t="str">
        <f>IF($AK$7="","",IF($AK$7="有","",IF(V28="","",IF($Q28=TIME(0,30,0),コード表!$B$99,IF($Q28=TIME(1,0,0),コード表!$B$100,IF($Q28=TIME(1,30,0),コード表!$B$101,IF($Q28=TIME(2,0,0),コード表!$B$102,IF($Q28=TIME(2,30,0),コード表!$B$103,IF($Q28=TIME(3,0,0),コード表!$B$104,IF($Q28=TIME(3,30,0),コード表!$B$105,IF($Q28=TIME(4,0,0),コード表!$B$106,IF($Q28=TIME(4,30,0),コード表!$B$107,IF($Q28=TIME(5,0,0),コード表!$B$108,IF($Q28=TIME(5,30,0),コード表!$B$109,IF($Q28=TIME(6,0,0),コード表!$B$110,IF($Q28=TIME(6,30,0),コード表!$B$111,IF($Q28=TIME(7,0,0),コード表!$B$112,IF($Q28=TIME(7,30,0),コード表!$B$113,IF($Q28=TIME(8,0,0),コード表!$B$114,IF($Q28=TIME(8,30,0),コード表!$B$115,IF($Q28=TIME(9,0,0),コード表!$B$116,IF($Q28=TIME(9,30,0),コード表!$B$117,IF($Q28=TIME(10,0,0),コード表!$B$118,IF($Q28=TIME(10,30,0),コード表!$B$119,IF($Q28=TIME(11,0,0),コード表!$B$120,IF($Q28=TIME(11,30,0),コード表!$B$121,IF($Q28=TIME(12,0,0),コード表!$B$122,IF($Q28=TIME(12,30,0),コード表!$B$123,IF($Q28=TIME(13,0,0),コード表!$B$124,IF($Q28=TIME(13,30,0),コード表!$B$125,IF($Q28=TIME(14,0,0),コード表!$B$126,IF($Q28=TIME(14,30,0),コード表!$B$127,IF($Q28=TIME(15,0,0),コード表!$B$128,IF($Q28=TIME(15,30,0),コード表!$B$129,IF($Q28=TIME(16,0,0),コード表!$B$130,"")))))))))))))))))))))))))))))))))))</f>
        <v/>
      </c>
      <c r="BE28" s="52" t="str">
        <f t="shared" si="8"/>
        <v/>
      </c>
      <c r="BF28" s="52" t="str">
        <f t="shared" ref="BF28" si="44">IF(AND(BE28&gt;=TIME(0,15,0),MINUTE(BE28)&gt;=0),IF(MINUTE(BE28)&lt;15,TIME(HOUR(BE28),0,0),IF(MINUTE(BE28)&lt;45,TIME(HOUR(BE28),30,0),TIME(HOUR(BE28)+1,0,0))),"")</f>
        <v/>
      </c>
      <c r="BG28" s="52" t="str">
        <f t="shared" si="10"/>
        <v/>
      </c>
      <c r="BH28" s="52" t="str">
        <f t="shared" si="11"/>
        <v/>
      </c>
      <c r="BI28" s="51">
        <f>IF($AK$7="無",0,IF($AK$7="",0,IF($BF28=TIME(0,30,0),コード表!$B$131,IF($BF28=TIME(1,0,0),コード表!$B$132,IF($BF28=TIME(1,30,0),コード表!$B$133,IF($BF28=TIME(2,0,0),コード表!$B$134,IF($BF28=TIME(2,30,0),コード表!$B$135,IF($BF28=TIME(3,0,0),コード表!$B$136))))))))</f>
        <v>0</v>
      </c>
      <c r="BJ28" s="51">
        <f>IF($AK$7="無",0,IF($AK$7="",0,IF($BH28=TIME(0,30,0),コード表!$B$131,IF($BH28=TIME(1,0,0),コード表!$B$132,IF($BH28=TIME(1,30,0),コード表!$B$133,IF($BH28=TIME(2,0,0),コード表!$B$134,IF($BH28=TIME(2,30,0),コード表!$B$135,IF($BH28=TIME(3,0,0),コード表!$B$136,IF($BH28=TIME(3,30,0),コード表!$B$137,IF($BH28=TIME(4,0,0),コード表!$B$138,IF($BH28=TIME(4,30,0),コード表!$B$139,IF($BH28=TIME(5,0,0),コード表!$B$140,IF($BH28=TIME(5,30,0),コード表!$B$141,IF($BH28=TIME(6,0,0),コード表!$B$142))))))))))))))</f>
        <v>0</v>
      </c>
      <c r="BK28" s="51" t="str">
        <f>IF($AK$7="有","",IF(AND(T28="",V28=""),IF($BF28=TIME(0,30,0),コード表!$B$143,IF($BF28=TIME(1,0,0),コード表!$B$144,IF($BF28=TIME(1,30,0),コード表!$B$145,IF($BF28=TIME(2,0,0),コード表!$B$146,IF($BF28=TIME(2,30,0),コード表!$B$147,IF($BF28=TIME(3,0,0),コード表!$B$148)))))),IF(AND(T28="〇",V28=""),IF($BF28=TIME(0,30,0),コード表!$B$155,IF($BF28=TIME(1,0,0),コード表!$B$156,IF($BF28=TIME(1,30,0),コード表!$B$157,IF($BF28=TIME(2,0,0),コード表!$B$158,IF($BF28=TIME(2,30,0),コード表!$B$159,IF($BF28=TIME(3,0,0),コード表!$B$160)))))),IF(AND(T28="",V28="〇"),IF($BF28=TIME(0,30,0),コード表!$B$167,IF($BF28=TIME(1,0,0),コード表!$B$168,IF($BF28=TIME(1,30,0),コード表!$B$169,IF($BF28=TIME(2,0,0),コード表!$B$170,IF($BF28=TIME(2,30,0),コード表!$B$171,IF($BF28=TIME(3,0,0),コード表!$B$172))))))))))</f>
        <v/>
      </c>
      <c r="BL28" s="51" t="str">
        <f>IF($AK$7="有","",IF(AND(T28="",V28=""),IF($BH28=TIME(0,30,0),コード表!$B$143,IF($BH28=TIME(1,0,0),コード表!$B$144,IF($BH28=TIME(1,30,0),コード表!$B$145,IF($BH28=TIME(2,0,0),コード表!$B$146,IF($BH28=TIME(2,30,0),コード表!$B$147,IF($BH28=TIME(3,0,0),コード表!$B$148,IF($BH28=TIME(3,30,0),コード表!$B$149,IF($BH28=TIME(4,0,0),コード表!$B$150,IF($BH28=TIME(4,30,0),コード表!$B$151,IF($BH28=TIME(5,0,0),コード表!$B$152,IF($BH28=TIME(5,30,0),コード表!$B$153,IF($BH28=TIME(6,0,0),コード表!$B$154)))))))))))),IF(AND(T28="〇",V28=""),IF($BH28=TIME(0,30,0),コード表!$B$155,IF($BH28=TIME(1,0,0),コード表!$B$156,IF($BH28=TIME(1,30,0),コード表!$B$157,IF($BH28=TIME(2,0,0),コード表!$B$158,IF($BH28=TIME(2,30,0),コード表!$B$159,IF($BH28=TIME(3,0,0),コード表!$B$160,IF($BH28=TIME(3,30,0),コード表!$B$161,IF($BH28=TIME(4,0,0),コード表!$B$162,IF($BH28=TIME(4,30,0),コード表!$B$163,IF($BH28=TIME(5,0,0),コード表!$B$164,IF($BH28=TIME(5,30,0),コード表!$B$165,IF($BH28=TIME(6,0,0),コード表!$B$166)))))))))))),IF(AND(T28="",V28="〇"),IF($BH28=TIME(0,30,0),コード表!$B$167,IF($BH28=TIME(1,0,0),コード表!$B$168,IF($BH28=TIME(1,30,0),コード表!$B$169,IF($BH28=TIME(2,0,0),コード表!$B$170,IF($BH28=TIME(2,30,0),コード表!$B$171,IF($BH28=TIME(3,0,0),コード表!$B$172,IF($BH28=TIME(3,30,0),コード表!$B$173,IF($BH28=TIME(4,0,0),コード表!$B$174,IF($BH28=TIME(4,30,0),コード表!$B$175,IF($BH28=TIME(5,0,0),コード表!$B$176,IF($BH28=TIME(5,30,0),コード表!$B$177,IF($BH28=TIME(6,0,0),コード表!$B$178))))))))))))))))</f>
        <v/>
      </c>
      <c r="BM28" s="51">
        <f t="shared" si="12"/>
        <v>0</v>
      </c>
      <c r="BN28" s="77">
        <f t="shared" si="3"/>
        <v>0</v>
      </c>
      <c r="BO28" s="51">
        <f>IF(AD28=1,コード表!$B$179,IF(AD28=2,コード表!$B$180,IF(AD28=3,コード表!$B$181,IF(AD28=4,コード表!$B$182,IF(AD28=5,コード表!$B$183,IF(実績記録!AD28=6,コード表!$B$184,))))))</f>
        <v>0</v>
      </c>
      <c r="BP28" s="51">
        <f t="shared" si="13"/>
        <v>0</v>
      </c>
      <c r="BQ28" s="60"/>
      <c r="BR28" s="60"/>
      <c r="BS28" s="60"/>
      <c r="BU28" s="1">
        <f t="shared" si="14"/>
        <v>0</v>
      </c>
      <c r="BV28" s="1">
        <f t="shared" si="4"/>
        <v>0</v>
      </c>
      <c r="BW28" s="1">
        <f t="shared" si="4"/>
        <v>0</v>
      </c>
      <c r="BX28" s="1">
        <f t="shared" si="4"/>
        <v>0</v>
      </c>
      <c r="BZ28" s="93">
        <f t="shared" si="15"/>
        <v>0</v>
      </c>
    </row>
    <row r="29" spans="1:78" s="1" customFormat="1" ht="32.1" customHeight="1" thickTop="1" thickBot="1">
      <c r="A29" s="2"/>
      <c r="B29" s="14"/>
      <c r="C29" s="392"/>
      <c r="D29" s="224"/>
      <c r="E29" s="345" t="str">
        <f t="shared" si="0"/>
        <v/>
      </c>
      <c r="F29" s="346"/>
      <c r="G29" s="356"/>
      <c r="H29" s="357"/>
      <c r="I29" s="88" t="s">
        <v>50</v>
      </c>
      <c r="J29" s="358"/>
      <c r="K29" s="357"/>
      <c r="L29" s="358"/>
      <c r="M29" s="357"/>
      <c r="N29" s="88" t="s">
        <v>50</v>
      </c>
      <c r="O29" s="223"/>
      <c r="P29" s="295"/>
      <c r="Q29" s="348" t="str">
        <f t="shared" si="16"/>
        <v/>
      </c>
      <c r="R29" s="349"/>
      <c r="S29" s="350"/>
      <c r="T29" s="298"/>
      <c r="U29" s="261"/>
      <c r="V29" s="203"/>
      <c r="W29" s="261"/>
      <c r="X29" s="296" t="str">
        <f t="shared" si="1"/>
        <v/>
      </c>
      <c r="Y29" s="297"/>
      <c r="Z29" s="310" t="str">
        <f t="shared" si="5"/>
        <v/>
      </c>
      <c r="AA29" s="312"/>
      <c r="AB29" s="223"/>
      <c r="AC29" s="224"/>
      <c r="AD29" s="203"/>
      <c r="AE29" s="204"/>
      <c r="AF29" s="341">
        <f t="shared" si="2"/>
        <v>0</v>
      </c>
      <c r="AG29" s="342"/>
      <c r="AH29" s="342"/>
      <c r="AI29" s="343"/>
      <c r="AJ29" s="175" t="str">
        <f t="shared" si="6"/>
        <v/>
      </c>
      <c r="AK29" s="176"/>
      <c r="AL29" s="177"/>
      <c r="AM29" s="177"/>
      <c r="AN29" s="177"/>
      <c r="AO29" s="177"/>
      <c r="AP29" s="177"/>
      <c r="AQ29" s="177"/>
      <c r="AR29" s="177"/>
      <c r="AS29" s="177"/>
      <c r="AT29" s="178"/>
      <c r="AU29" s="87"/>
      <c r="AV29" s="2"/>
      <c r="AW29" s="69" t="str">
        <f>IF(C29="","",DATE(請求書!$K$29,請求書!$Q$29,実績記録!C29))</f>
        <v/>
      </c>
      <c r="AX29" s="52">
        <f t="shared" si="7"/>
        <v>0</v>
      </c>
      <c r="AY29" s="52">
        <f t="shared" si="17"/>
        <v>0</v>
      </c>
      <c r="AZ29" s="52">
        <f t="shared" ref="AZ29" si="45">AY29-AX29</f>
        <v>0</v>
      </c>
      <c r="BA29" s="51">
        <f>IF($AK$7="無",0,IF($AK$7="",0,IF($Q29=TIME(0,30,0),コード表!$B$3,IF($Q29=TIME(1,0,0),コード表!$B$4,IF($Q29=TIME(1,30,0),コード表!$B$5,IF($Q29=TIME(2,0,0),コード表!$B$6,IF($Q29=TIME(2,30,0),コード表!$B$7,IF($Q29=TIME(3,0,0),コード表!$B$8,IF($Q29=TIME(3,30,0),コード表!$B$9,IF($Q29=TIME(4,0,0),コード表!$B$10,IF($Q29=TIME(4,30,0),コード表!$B$11,IF($Q29=TIME(5,0,0),コード表!$B$12,IF($Q29=TIME(5,30,0),コード表!$B$13,IF($Q29=TIME(6,0,0),コード表!$B$14,IF($Q29=TIME(6,30,0),コード表!$B$15,IF($Q29=TIME(7,0,0),コード表!$B$16,IF($Q29=TIME(7,30,0),コード表!$B$17,IF($Q29=TIME(8,0,0),コード表!$B$18,IF($Q29=TIME(8,30,0),コード表!$B$19,IF($Q29=TIME(9,0,0),コード表!$B$20,IF($Q29=TIME(9,30,0),コード表!$B$21,IF($Q29=TIME(10,0,0),コード表!$B$22,IF($Q29=TIME(10,30,0),コード表!$B$23,IF($Q29=TIME(11,0,0),コード表!$B$24,IF($Q29=TIME(11,30,0),コード表!$B$25,IF($Q29=TIME(12,0,0),コード表!$B$26,IF($Q29=TIME(12,30,0),コード表!$B$27,IF($Q29=TIME(13,0,0),コード表!$B$28,IF($Q29=TIME(13,30,0),コード表!$B$29,IF($Q29=TIME(14,0,0),コード表!$B$30,IF($Q29=TIME(14,30,0),コード表!$B$31,IF($Q29=TIME(15,0,0),コード表!$B$32,IF($Q29=TIME(15,30,0),コード表!$B$33,IF($Q29=TIME(16,0,0),コード表!$B$34,""))))))))))))))))))))))))))))))))))</f>
        <v>0</v>
      </c>
      <c r="BB29" s="51">
        <f>IF($AK$7="有",0,IF($AK$7="",0,IF($Q29=TIME(0,30,0),コード表!$B$35,IF($Q29=TIME(1,0,0),コード表!$B$36,IF($Q29=TIME(1,30,0),コード表!$B$37,IF($Q29=TIME(2,0,0),コード表!$B$38,IF($Q29=TIME(2,30,0),コード表!$B$39,IF($Q29=TIME(3,0,0),コード表!$B$40,IF($Q29=TIME(3,30,0),コード表!$B$41,IF($Q29=TIME(4,0,0),コード表!$B$42,IF($Q29=TIME(4,30,0),コード表!$B$43,IF($Q29=TIME(5,0,0),コード表!$B$44,IF($Q29=TIME(5,30,0),コード表!$B$45,IF($Q29=TIME(6,0,0),コード表!$B$46,IF($Q29=TIME(6,30,0),コード表!$B$47,IF($Q29=TIME(7,0,0),コード表!$B$48,IF($Q29=TIME(7,30,0),コード表!$B$49,IF($Q29=TIME(8,0,0),コード表!$B$50,IF($Q29=TIME(8,30,0),コード表!$B$51,IF($Q29=TIME(9,0,0),コード表!$B$52,IF($Q29=TIME(9,30,0),コード表!$B$53,IF($Q29=TIME(10,0,0),コード表!$B$54,IF($Q29=TIME(10,30,0),コード表!$B$55,IF($Q29=TIME(11,0,0),コード表!$B$56,IF($Q29=TIME(11,30,0),コード表!$B$57,IF($Q29=TIME(12,0,0),コード表!$B$58,IF($Q29=TIME(12,30,0),コード表!$B$59,IF($Q29=TIME(13,0,0),コード表!$B$60,IF($Q29=TIME(13,30,0),コード表!$B$61,IF($Q29=TIME(14,0,0),コード表!$B$62,IF($Q29=TIME(14,30,0),コード表!$B$63,IF($Q29=TIME(15,0,0),コード表!$B$64,IF($Q29=TIME(15,30,0),コード表!$B$65,IF($Q29=TIME(16,0,0),コード表!$B$66,""))))))))))))))))))))))))))))))))))</f>
        <v>0</v>
      </c>
      <c r="BC29" s="51" t="str">
        <f>IF($AK$7="","",IF($AK$7="有","",IF(T29="","",IF($Q29=TIME(0,30,0),コード表!$B$67,IF($Q29=TIME(1,0,0),コード表!$B$68,IF($Q29=TIME(1,30,0),コード表!$B$69,IF($Q29=TIME(2,0,0),コード表!$B$70,IF($Q29=TIME(2,30,0),コード表!$B$71,IF($Q29=TIME(3,0,0),コード表!$B$72,IF($Q29=TIME(3,30,0),コード表!$B$73,IF($Q29=TIME(4,0,0),コード表!$B$74,IF($Q29=TIME(4,30,0),コード表!$B$75,IF($Q29=TIME(5,0,0),コード表!$B$76,IF($Q29=TIME(5,30,0),コード表!$B$77,IF($Q29=TIME(6,0,0),コード表!$B$78,IF($Q29=TIME(6,30,0),コード表!$B$79,IF($Q29=TIME(7,0,0),コード表!$B$80,IF($Q29=TIME(7,30,0),コード表!$B$81,IF($Q29=TIME(8,0,0),コード表!$B$82,IF($Q29=TIME(8,30,0),コード表!$B$83,IF($Q29=TIME(9,0,0),コード表!$B$84,IF($Q29=TIME(9,30,0),コード表!$B$85,IF($Q29=TIME(10,0,0),コード表!$B$86,IF($Q29=TIME(10,30,0),コード表!$B$87,IF($Q29=TIME(11,0,0),コード表!$B$88,IF($Q29=TIME(11,30,0),コード表!$B$89,IF($Q29=TIME(12,0,0),コード表!$B$90,IF($Q29=TIME(12,30,0),コード表!$B$91,IF($Q29=TIME(13,0,0),コード表!$B$92,IF($Q29=TIME(13,30,0),コード表!$B$93,IF($Q29=TIME(14,0,0),コード表!$B$94,IF($Q29=TIME(14,30,0),コード表!$B$95,IF($Q29=TIME(15,0,0),コード表!$B$96,IF($Q29=TIME(15,30,0),コード表!$B$97,IF($Q29=TIME(16,0,0),コード表!$B$98,"")))))))))))))))))))))))))))))))))))</f>
        <v/>
      </c>
      <c r="BD29" s="51" t="str">
        <f>IF($AK$7="","",IF($AK$7="有","",IF(V29="","",IF($Q29=TIME(0,30,0),コード表!$B$99,IF($Q29=TIME(1,0,0),コード表!$B$100,IF($Q29=TIME(1,30,0),コード表!$B$101,IF($Q29=TIME(2,0,0),コード表!$B$102,IF($Q29=TIME(2,30,0),コード表!$B$103,IF($Q29=TIME(3,0,0),コード表!$B$104,IF($Q29=TIME(3,30,0),コード表!$B$105,IF($Q29=TIME(4,0,0),コード表!$B$106,IF($Q29=TIME(4,30,0),コード表!$B$107,IF($Q29=TIME(5,0,0),コード表!$B$108,IF($Q29=TIME(5,30,0),コード表!$B$109,IF($Q29=TIME(6,0,0),コード表!$B$110,IF($Q29=TIME(6,30,0),コード表!$B$111,IF($Q29=TIME(7,0,0),コード表!$B$112,IF($Q29=TIME(7,30,0),コード表!$B$113,IF($Q29=TIME(8,0,0),コード表!$B$114,IF($Q29=TIME(8,30,0),コード表!$B$115,IF($Q29=TIME(9,0,0),コード表!$B$116,IF($Q29=TIME(9,30,0),コード表!$B$117,IF($Q29=TIME(10,0,0),コード表!$B$118,IF($Q29=TIME(10,30,0),コード表!$B$119,IF($Q29=TIME(11,0,0),コード表!$B$120,IF($Q29=TIME(11,30,0),コード表!$B$121,IF($Q29=TIME(12,0,0),コード表!$B$122,IF($Q29=TIME(12,30,0),コード表!$B$123,IF($Q29=TIME(13,0,0),コード表!$B$124,IF($Q29=TIME(13,30,0),コード表!$B$125,IF($Q29=TIME(14,0,0),コード表!$B$126,IF($Q29=TIME(14,30,0),コード表!$B$127,IF($Q29=TIME(15,0,0),コード表!$B$128,IF($Q29=TIME(15,30,0),コード表!$B$129,IF($Q29=TIME(16,0,0),コード表!$B$130,"")))))))))))))))))))))))))))))))))))</f>
        <v/>
      </c>
      <c r="BE29" s="52" t="str">
        <f t="shared" si="8"/>
        <v/>
      </c>
      <c r="BF29" s="52" t="str">
        <f t="shared" ref="BF29" si="46">IF(AND(BE29&gt;=TIME(0,15,0),MINUTE(BE29)&gt;=0),IF(MINUTE(BE29)&lt;15,TIME(HOUR(BE29),0,0),IF(MINUTE(BE29)&lt;45,TIME(HOUR(BE29),30,0),TIME(HOUR(BE29)+1,0,0))),"")</f>
        <v/>
      </c>
      <c r="BG29" s="52" t="str">
        <f t="shared" si="10"/>
        <v/>
      </c>
      <c r="BH29" s="52" t="str">
        <f t="shared" si="11"/>
        <v/>
      </c>
      <c r="BI29" s="51">
        <f>IF($AK$7="無",0,IF($AK$7="",0,IF($BF29=TIME(0,30,0),コード表!$B$131,IF($BF29=TIME(1,0,0),コード表!$B$132,IF($BF29=TIME(1,30,0),コード表!$B$133,IF($BF29=TIME(2,0,0),コード表!$B$134,IF($BF29=TIME(2,30,0),コード表!$B$135,IF($BF29=TIME(3,0,0),コード表!$B$136))))))))</f>
        <v>0</v>
      </c>
      <c r="BJ29" s="51">
        <f>IF($AK$7="無",0,IF($AK$7="",0,IF($BH29=TIME(0,30,0),コード表!$B$131,IF($BH29=TIME(1,0,0),コード表!$B$132,IF($BH29=TIME(1,30,0),コード表!$B$133,IF($BH29=TIME(2,0,0),コード表!$B$134,IF($BH29=TIME(2,30,0),コード表!$B$135,IF($BH29=TIME(3,0,0),コード表!$B$136,IF($BH29=TIME(3,30,0),コード表!$B$137,IF($BH29=TIME(4,0,0),コード表!$B$138,IF($BH29=TIME(4,30,0),コード表!$B$139,IF($BH29=TIME(5,0,0),コード表!$B$140,IF($BH29=TIME(5,30,0),コード表!$B$141,IF($BH29=TIME(6,0,0),コード表!$B$142))))))))))))))</f>
        <v>0</v>
      </c>
      <c r="BK29" s="51" t="str">
        <f>IF($AK$7="有","",IF(AND(T29="",V29=""),IF($BF29=TIME(0,30,0),コード表!$B$143,IF($BF29=TIME(1,0,0),コード表!$B$144,IF($BF29=TIME(1,30,0),コード表!$B$145,IF($BF29=TIME(2,0,0),コード表!$B$146,IF($BF29=TIME(2,30,0),コード表!$B$147,IF($BF29=TIME(3,0,0),コード表!$B$148)))))),IF(AND(T29="〇",V29=""),IF($BF29=TIME(0,30,0),コード表!$B$155,IF($BF29=TIME(1,0,0),コード表!$B$156,IF($BF29=TIME(1,30,0),コード表!$B$157,IF($BF29=TIME(2,0,0),コード表!$B$158,IF($BF29=TIME(2,30,0),コード表!$B$159,IF($BF29=TIME(3,0,0),コード表!$B$160)))))),IF(AND(T29="",V29="〇"),IF($BF29=TIME(0,30,0),コード表!$B$167,IF($BF29=TIME(1,0,0),コード表!$B$168,IF($BF29=TIME(1,30,0),コード表!$B$169,IF($BF29=TIME(2,0,0),コード表!$B$170,IF($BF29=TIME(2,30,0),コード表!$B$171,IF($BF29=TIME(3,0,0),コード表!$B$172))))))))))</f>
        <v/>
      </c>
      <c r="BL29" s="51" t="str">
        <f>IF($AK$7="有","",IF(AND(T29="",V29=""),IF($BH29=TIME(0,30,0),コード表!$B$143,IF($BH29=TIME(1,0,0),コード表!$B$144,IF($BH29=TIME(1,30,0),コード表!$B$145,IF($BH29=TIME(2,0,0),コード表!$B$146,IF($BH29=TIME(2,30,0),コード表!$B$147,IF($BH29=TIME(3,0,0),コード表!$B$148,IF($BH29=TIME(3,30,0),コード表!$B$149,IF($BH29=TIME(4,0,0),コード表!$B$150,IF($BH29=TIME(4,30,0),コード表!$B$151,IF($BH29=TIME(5,0,0),コード表!$B$152,IF($BH29=TIME(5,30,0),コード表!$B$153,IF($BH29=TIME(6,0,0),コード表!$B$154)))))))))))),IF(AND(T29="〇",V29=""),IF($BH29=TIME(0,30,0),コード表!$B$155,IF($BH29=TIME(1,0,0),コード表!$B$156,IF($BH29=TIME(1,30,0),コード表!$B$157,IF($BH29=TIME(2,0,0),コード表!$B$158,IF($BH29=TIME(2,30,0),コード表!$B$159,IF($BH29=TIME(3,0,0),コード表!$B$160,IF($BH29=TIME(3,30,0),コード表!$B$161,IF($BH29=TIME(4,0,0),コード表!$B$162,IF($BH29=TIME(4,30,0),コード表!$B$163,IF($BH29=TIME(5,0,0),コード表!$B$164,IF($BH29=TIME(5,30,0),コード表!$B$165,IF($BH29=TIME(6,0,0),コード表!$B$166)))))))))))),IF(AND(T29="",V29="〇"),IF($BH29=TIME(0,30,0),コード表!$B$167,IF($BH29=TIME(1,0,0),コード表!$B$168,IF($BH29=TIME(1,30,0),コード表!$B$169,IF($BH29=TIME(2,0,0),コード表!$B$170,IF($BH29=TIME(2,30,0),コード表!$B$171,IF($BH29=TIME(3,0,0),コード表!$B$172,IF($BH29=TIME(3,30,0),コード表!$B$173,IF($BH29=TIME(4,0,0),コード表!$B$174,IF($BH29=TIME(4,30,0),コード表!$B$175,IF($BH29=TIME(5,0,0),コード表!$B$176,IF($BH29=TIME(5,30,0),コード表!$B$177,IF($BH29=TIME(6,0,0),コード表!$B$178))))))))))))))))</f>
        <v/>
      </c>
      <c r="BM29" s="51">
        <f t="shared" si="12"/>
        <v>0</v>
      </c>
      <c r="BN29" s="77">
        <f t="shared" si="3"/>
        <v>0</v>
      </c>
      <c r="BO29" s="51">
        <f>IF(AD29=1,コード表!$B$179,IF(AD29=2,コード表!$B$180,IF(AD29=3,コード表!$B$181,IF(AD29=4,コード表!$B$182,IF(AD29=5,コード表!$B$183,IF(実績記録!AD29=6,コード表!$B$184,))))))</f>
        <v>0</v>
      </c>
      <c r="BP29" s="51">
        <f t="shared" si="13"/>
        <v>0</v>
      </c>
      <c r="BQ29" s="60"/>
      <c r="BR29" s="60"/>
      <c r="BS29" s="60"/>
      <c r="BU29" s="1">
        <f t="shared" si="14"/>
        <v>0</v>
      </c>
      <c r="BV29" s="1">
        <f t="shared" ref="BV29:BX43" si="47">$V29</f>
        <v>0</v>
      </c>
      <c r="BW29" s="1">
        <f t="shared" si="47"/>
        <v>0</v>
      </c>
      <c r="BX29" s="1">
        <f t="shared" si="47"/>
        <v>0</v>
      </c>
      <c r="BZ29" s="93">
        <f t="shared" si="15"/>
        <v>0</v>
      </c>
    </row>
    <row r="30" spans="1:78" s="1" customFormat="1" ht="32.1" customHeight="1" thickTop="1" thickBot="1">
      <c r="A30" s="2"/>
      <c r="B30" s="14"/>
      <c r="C30" s="392"/>
      <c r="D30" s="224"/>
      <c r="E30" s="345" t="str">
        <f t="shared" si="0"/>
        <v/>
      </c>
      <c r="F30" s="346"/>
      <c r="G30" s="356"/>
      <c r="H30" s="357"/>
      <c r="I30" s="88" t="s">
        <v>50</v>
      </c>
      <c r="J30" s="358"/>
      <c r="K30" s="357"/>
      <c r="L30" s="358"/>
      <c r="M30" s="357"/>
      <c r="N30" s="88" t="s">
        <v>50</v>
      </c>
      <c r="O30" s="223"/>
      <c r="P30" s="295"/>
      <c r="Q30" s="348" t="str">
        <f t="shared" si="16"/>
        <v/>
      </c>
      <c r="R30" s="349"/>
      <c r="S30" s="350"/>
      <c r="T30" s="298"/>
      <c r="U30" s="261"/>
      <c r="V30" s="203"/>
      <c r="W30" s="261"/>
      <c r="X30" s="296" t="str">
        <f t="shared" si="1"/>
        <v/>
      </c>
      <c r="Y30" s="297"/>
      <c r="Z30" s="310" t="str">
        <f t="shared" si="5"/>
        <v/>
      </c>
      <c r="AA30" s="312"/>
      <c r="AB30" s="223"/>
      <c r="AC30" s="224"/>
      <c r="AD30" s="203"/>
      <c r="AE30" s="204"/>
      <c r="AF30" s="341">
        <f t="shared" si="2"/>
        <v>0</v>
      </c>
      <c r="AG30" s="342"/>
      <c r="AH30" s="342"/>
      <c r="AI30" s="343"/>
      <c r="AJ30" s="175" t="str">
        <f t="shared" si="6"/>
        <v/>
      </c>
      <c r="AK30" s="176"/>
      <c r="AL30" s="177"/>
      <c r="AM30" s="177"/>
      <c r="AN30" s="177"/>
      <c r="AO30" s="177"/>
      <c r="AP30" s="177"/>
      <c r="AQ30" s="177"/>
      <c r="AR30" s="177"/>
      <c r="AS30" s="177"/>
      <c r="AT30" s="178"/>
      <c r="AU30" s="87"/>
      <c r="AV30" s="2"/>
      <c r="AW30" s="69" t="str">
        <f>IF(C30="","",DATE(請求書!$K$29,請求書!$Q$29,実績記録!C30))</f>
        <v/>
      </c>
      <c r="AX30" s="52">
        <f t="shared" si="7"/>
        <v>0</v>
      </c>
      <c r="AY30" s="52">
        <f t="shared" si="17"/>
        <v>0</v>
      </c>
      <c r="AZ30" s="52">
        <f t="shared" ref="AZ30" si="48">AY30-AX30</f>
        <v>0</v>
      </c>
      <c r="BA30" s="51">
        <f>IF($AK$7="無",0,IF($AK$7="",0,IF($Q30=TIME(0,30,0),コード表!$B$3,IF($Q30=TIME(1,0,0),コード表!$B$4,IF($Q30=TIME(1,30,0),コード表!$B$5,IF($Q30=TIME(2,0,0),コード表!$B$6,IF($Q30=TIME(2,30,0),コード表!$B$7,IF($Q30=TIME(3,0,0),コード表!$B$8,IF($Q30=TIME(3,30,0),コード表!$B$9,IF($Q30=TIME(4,0,0),コード表!$B$10,IF($Q30=TIME(4,30,0),コード表!$B$11,IF($Q30=TIME(5,0,0),コード表!$B$12,IF($Q30=TIME(5,30,0),コード表!$B$13,IF($Q30=TIME(6,0,0),コード表!$B$14,IF($Q30=TIME(6,30,0),コード表!$B$15,IF($Q30=TIME(7,0,0),コード表!$B$16,IF($Q30=TIME(7,30,0),コード表!$B$17,IF($Q30=TIME(8,0,0),コード表!$B$18,IF($Q30=TIME(8,30,0),コード表!$B$19,IF($Q30=TIME(9,0,0),コード表!$B$20,IF($Q30=TIME(9,30,0),コード表!$B$21,IF($Q30=TIME(10,0,0),コード表!$B$22,IF($Q30=TIME(10,30,0),コード表!$B$23,IF($Q30=TIME(11,0,0),コード表!$B$24,IF($Q30=TIME(11,30,0),コード表!$B$25,IF($Q30=TIME(12,0,0),コード表!$B$26,IF($Q30=TIME(12,30,0),コード表!$B$27,IF($Q30=TIME(13,0,0),コード表!$B$28,IF($Q30=TIME(13,30,0),コード表!$B$29,IF($Q30=TIME(14,0,0),コード表!$B$30,IF($Q30=TIME(14,30,0),コード表!$B$31,IF($Q30=TIME(15,0,0),コード表!$B$32,IF($Q30=TIME(15,30,0),コード表!$B$33,IF($Q30=TIME(16,0,0),コード表!$B$34,""))))))))))))))))))))))))))))))))))</f>
        <v>0</v>
      </c>
      <c r="BB30" s="51">
        <f>IF($AK$7="有",0,IF($AK$7="",0,IF($Q30=TIME(0,30,0),コード表!$B$35,IF($Q30=TIME(1,0,0),コード表!$B$36,IF($Q30=TIME(1,30,0),コード表!$B$37,IF($Q30=TIME(2,0,0),コード表!$B$38,IF($Q30=TIME(2,30,0),コード表!$B$39,IF($Q30=TIME(3,0,0),コード表!$B$40,IF($Q30=TIME(3,30,0),コード表!$B$41,IF($Q30=TIME(4,0,0),コード表!$B$42,IF($Q30=TIME(4,30,0),コード表!$B$43,IF($Q30=TIME(5,0,0),コード表!$B$44,IF($Q30=TIME(5,30,0),コード表!$B$45,IF($Q30=TIME(6,0,0),コード表!$B$46,IF($Q30=TIME(6,30,0),コード表!$B$47,IF($Q30=TIME(7,0,0),コード表!$B$48,IF($Q30=TIME(7,30,0),コード表!$B$49,IF($Q30=TIME(8,0,0),コード表!$B$50,IF($Q30=TIME(8,30,0),コード表!$B$51,IF($Q30=TIME(9,0,0),コード表!$B$52,IF($Q30=TIME(9,30,0),コード表!$B$53,IF($Q30=TIME(10,0,0),コード表!$B$54,IF($Q30=TIME(10,30,0),コード表!$B$55,IF($Q30=TIME(11,0,0),コード表!$B$56,IF($Q30=TIME(11,30,0),コード表!$B$57,IF($Q30=TIME(12,0,0),コード表!$B$58,IF($Q30=TIME(12,30,0),コード表!$B$59,IF($Q30=TIME(13,0,0),コード表!$B$60,IF($Q30=TIME(13,30,0),コード表!$B$61,IF($Q30=TIME(14,0,0),コード表!$B$62,IF($Q30=TIME(14,30,0),コード表!$B$63,IF($Q30=TIME(15,0,0),コード表!$B$64,IF($Q30=TIME(15,30,0),コード表!$B$65,IF($Q30=TIME(16,0,0),コード表!$B$66,""))))))))))))))))))))))))))))))))))</f>
        <v>0</v>
      </c>
      <c r="BC30" s="51" t="str">
        <f>IF($AK$7="","",IF($AK$7="有","",IF(T30="","",IF($Q30=TIME(0,30,0),コード表!$B$67,IF($Q30=TIME(1,0,0),コード表!$B$68,IF($Q30=TIME(1,30,0),コード表!$B$69,IF($Q30=TIME(2,0,0),コード表!$B$70,IF($Q30=TIME(2,30,0),コード表!$B$71,IF($Q30=TIME(3,0,0),コード表!$B$72,IF($Q30=TIME(3,30,0),コード表!$B$73,IF($Q30=TIME(4,0,0),コード表!$B$74,IF($Q30=TIME(4,30,0),コード表!$B$75,IF($Q30=TIME(5,0,0),コード表!$B$76,IF($Q30=TIME(5,30,0),コード表!$B$77,IF($Q30=TIME(6,0,0),コード表!$B$78,IF($Q30=TIME(6,30,0),コード表!$B$79,IF($Q30=TIME(7,0,0),コード表!$B$80,IF($Q30=TIME(7,30,0),コード表!$B$81,IF($Q30=TIME(8,0,0),コード表!$B$82,IF($Q30=TIME(8,30,0),コード表!$B$83,IF($Q30=TIME(9,0,0),コード表!$B$84,IF($Q30=TIME(9,30,0),コード表!$B$85,IF($Q30=TIME(10,0,0),コード表!$B$86,IF($Q30=TIME(10,30,0),コード表!$B$87,IF($Q30=TIME(11,0,0),コード表!$B$88,IF($Q30=TIME(11,30,0),コード表!$B$89,IF($Q30=TIME(12,0,0),コード表!$B$90,IF($Q30=TIME(12,30,0),コード表!$B$91,IF($Q30=TIME(13,0,0),コード表!$B$92,IF($Q30=TIME(13,30,0),コード表!$B$93,IF($Q30=TIME(14,0,0),コード表!$B$94,IF($Q30=TIME(14,30,0),コード表!$B$95,IF($Q30=TIME(15,0,0),コード表!$B$96,IF($Q30=TIME(15,30,0),コード表!$B$97,IF($Q30=TIME(16,0,0),コード表!$B$98,"")))))))))))))))))))))))))))))))))))</f>
        <v/>
      </c>
      <c r="BD30" s="51" t="str">
        <f>IF($AK$7="","",IF($AK$7="有","",IF(V30="","",IF($Q30=TIME(0,30,0),コード表!$B$99,IF($Q30=TIME(1,0,0),コード表!$B$100,IF($Q30=TIME(1,30,0),コード表!$B$101,IF($Q30=TIME(2,0,0),コード表!$B$102,IF($Q30=TIME(2,30,0),コード表!$B$103,IF($Q30=TIME(3,0,0),コード表!$B$104,IF($Q30=TIME(3,30,0),コード表!$B$105,IF($Q30=TIME(4,0,0),コード表!$B$106,IF($Q30=TIME(4,30,0),コード表!$B$107,IF($Q30=TIME(5,0,0),コード表!$B$108,IF($Q30=TIME(5,30,0),コード表!$B$109,IF($Q30=TIME(6,0,0),コード表!$B$110,IF($Q30=TIME(6,30,0),コード表!$B$111,IF($Q30=TIME(7,0,0),コード表!$B$112,IF($Q30=TIME(7,30,0),コード表!$B$113,IF($Q30=TIME(8,0,0),コード表!$B$114,IF($Q30=TIME(8,30,0),コード表!$B$115,IF($Q30=TIME(9,0,0),コード表!$B$116,IF($Q30=TIME(9,30,0),コード表!$B$117,IF($Q30=TIME(10,0,0),コード表!$B$118,IF($Q30=TIME(10,30,0),コード表!$B$119,IF($Q30=TIME(11,0,0),コード表!$B$120,IF($Q30=TIME(11,30,0),コード表!$B$121,IF($Q30=TIME(12,0,0),コード表!$B$122,IF($Q30=TIME(12,30,0),コード表!$B$123,IF($Q30=TIME(13,0,0),コード表!$B$124,IF($Q30=TIME(13,30,0),コード表!$B$125,IF($Q30=TIME(14,0,0),コード表!$B$126,IF($Q30=TIME(14,30,0),コード表!$B$127,IF($Q30=TIME(15,0,0),コード表!$B$128,IF($Q30=TIME(15,30,0),コード表!$B$129,IF($Q30=TIME(16,0,0),コード表!$B$130,"")))))))))))))))))))))))))))))))))))</f>
        <v/>
      </c>
      <c r="BE30" s="52" t="str">
        <f t="shared" si="8"/>
        <v/>
      </c>
      <c r="BF30" s="52" t="str">
        <f t="shared" ref="BF30" si="49">IF(AND(BE30&gt;=TIME(0,15,0),MINUTE(BE30)&gt;=0),IF(MINUTE(BE30)&lt;15,TIME(HOUR(BE30),0,0),IF(MINUTE(BE30)&lt;45,TIME(HOUR(BE30),30,0),TIME(HOUR(BE30)+1,0,0))),"")</f>
        <v/>
      </c>
      <c r="BG30" s="52" t="str">
        <f t="shared" si="10"/>
        <v/>
      </c>
      <c r="BH30" s="52" t="str">
        <f t="shared" si="11"/>
        <v/>
      </c>
      <c r="BI30" s="51">
        <f>IF($AK$7="無",0,IF($AK$7="",0,IF($BF30=TIME(0,30,0),コード表!$B$131,IF($BF30=TIME(1,0,0),コード表!$B$132,IF($BF30=TIME(1,30,0),コード表!$B$133,IF($BF30=TIME(2,0,0),コード表!$B$134,IF($BF30=TIME(2,30,0),コード表!$B$135,IF($BF30=TIME(3,0,0),コード表!$B$136))))))))</f>
        <v>0</v>
      </c>
      <c r="BJ30" s="51">
        <f>IF($AK$7="無",0,IF($AK$7="",0,IF($BH30=TIME(0,30,0),コード表!$B$131,IF($BH30=TIME(1,0,0),コード表!$B$132,IF($BH30=TIME(1,30,0),コード表!$B$133,IF($BH30=TIME(2,0,0),コード表!$B$134,IF($BH30=TIME(2,30,0),コード表!$B$135,IF($BH30=TIME(3,0,0),コード表!$B$136,IF($BH30=TIME(3,30,0),コード表!$B$137,IF($BH30=TIME(4,0,0),コード表!$B$138,IF($BH30=TIME(4,30,0),コード表!$B$139,IF($BH30=TIME(5,0,0),コード表!$B$140,IF($BH30=TIME(5,30,0),コード表!$B$141,IF($BH30=TIME(6,0,0),コード表!$B$142))))))))))))))</f>
        <v>0</v>
      </c>
      <c r="BK30" s="51" t="str">
        <f>IF($AK$7="有","",IF(AND(T30="",V30=""),IF($BF30=TIME(0,30,0),コード表!$B$143,IF($BF30=TIME(1,0,0),コード表!$B$144,IF($BF30=TIME(1,30,0),コード表!$B$145,IF($BF30=TIME(2,0,0),コード表!$B$146,IF($BF30=TIME(2,30,0),コード表!$B$147,IF($BF30=TIME(3,0,0),コード表!$B$148)))))),IF(AND(T30="〇",V30=""),IF($BF30=TIME(0,30,0),コード表!$B$155,IF($BF30=TIME(1,0,0),コード表!$B$156,IF($BF30=TIME(1,30,0),コード表!$B$157,IF($BF30=TIME(2,0,0),コード表!$B$158,IF($BF30=TIME(2,30,0),コード表!$B$159,IF($BF30=TIME(3,0,0),コード表!$B$160)))))),IF(AND(T30="",V30="〇"),IF($BF30=TIME(0,30,0),コード表!$B$167,IF($BF30=TIME(1,0,0),コード表!$B$168,IF($BF30=TIME(1,30,0),コード表!$B$169,IF($BF30=TIME(2,0,0),コード表!$B$170,IF($BF30=TIME(2,30,0),コード表!$B$171,IF($BF30=TIME(3,0,0),コード表!$B$172))))))))))</f>
        <v/>
      </c>
      <c r="BL30" s="51" t="str">
        <f>IF($AK$7="有","",IF(AND(T30="",V30=""),IF($BH30=TIME(0,30,0),コード表!$B$143,IF($BH30=TIME(1,0,0),コード表!$B$144,IF($BH30=TIME(1,30,0),コード表!$B$145,IF($BH30=TIME(2,0,0),コード表!$B$146,IF($BH30=TIME(2,30,0),コード表!$B$147,IF($BH30=TIME(3,0,0),コード表!$B$148,IF($BH30=TIME(3,30,0),コード表!$B$149,IF($BH30=TIME(4,0,0),コード表!$B$150,IF($BH30=TIME(4,30,0),コード表!$B$151,IF($BH30=TIME(5,0,0),コード表!$B$152,IF($BH30=TIME(5,30,0),コード表!$B$153,IF($BH30=TIME(6,0,0),コード表!$B$154)))))))))))),IF(AND(T30="〇",V30=""),IF($BH30=TIME(0,30,0),コード表!$B$155,IF($BH30=TIME(1,0,0),コード表!$B$156,IF($BH30=TIME(1,30,0),コード表!$B$157,IF($BH30=TIME(2,0,0),コード表!$B$158,IF($BH30=TIME(2,30,0),コード表!$B$159,IF($BH30=TIME(3,0,0),コード表!$B$160,IF($BH30=TIME(3,30,0),コード表!$B$161,IF($BH30=TIME(4,0,0),コード表!$B$162,IF($BH30=TIME(4,30,0),コード表!$B$163,IF($BH30=TIME(5,0,0),コード表!$B$164,IF($BH30=TIME(5,30,0),コード表!$B$165,IF($BH30=TIME(6,0,0),コード表!$B$166)))))))))))),IF(AND(T30="",V30="〇"),IF($BH30=TIME(0,30,0),コード表!$B$167,IF($BH30=TIME(1,0,0),コード表!$B$168,IF($BH30=TIME(1,30,0),コード表!$B$169,IF($BH30=TIME(2,0,0),コード表!$B$170,IF($BH30=TIME(2,30,0),コード表!$B$171,IF($BH30=TIME(3,0,0),コード表!$B$172,IF($BH30=TIME(3,30,0),コード表!$B$173,IF($BH30=TIME(4,0,0),コード表!$B$174,IF($BH30=TIME(4,30,0),コード表!$B$175,IF($BH30=TIME(5,0,0),コード表!$B$176,IF($BH30=TIME(5,30,0),コード表!$B$177,IF($BH30=TIME(6,0,0),コード表!$B$178))))))))))))))))</f>
        <v/>
      </c>
      <c r="BM30" s="51">
        <f t="shared" si="12"/>
        <v>0</v>
      </c>
      <c r="BN30" s="77">
        <f t="shared" si="3"/>
        <v>0</v>
      </c>
      <c r="BO30" s="51">
        <f>IF(AD30=1,コード表!$B$179,IF(AD30=2,コード表!$B$180,IF(AD30=3,コード表!$B$181,IF(AD30=4,コード表!$B$182,IF(AD30=5,コード表!$B$183,IF(実績記録!AD30=6,コード表!$B$184,))))))</f>
        <v>0</v>
      </c>
      <c r="BP30" s="51">
        <f t="shared" si="13"/>
        <v>0</v>
      </c>
      <c r="BQ30" s="60"/>
      <c r="BR30" s="60"/>
      <c r="BS30" s="60"/>
      <c r="BU30" s="1">
        <f t="shared" si="14"/>
        <v>0</v>
      </c>
      <c r="BV30" s="1">
        <f t="shared" si="47"/>
        <v>0</v>
      </c>
      <c r="BW30" s="1">
        <f t="shared" si="47"/>
        <v>0</v>
      </c>
      <c r="BX30" s="1">
        <f t="shared" si="47"/>
        <v>0</v>
      </c>
      <c r="BZ30" s="93">
        <f t="shared" si="15"/>
        <v>0</v>
      </c>
    </row>
    <row r="31" spans="1:78" s="1" customFormat="1" ht="32.1" customHeight="1" thickTop="1" thickBot="1">
      <c r="A31" s="2"/>
      <c r="B31" s="14"/>
      <c r="C31" s="392"/>
      <c r="D31" s="224"/>
      <c r="E31" s="345" t="str">
        <f t="shared" si="0"/>
        <v/>
      </c>
      <c r="F31" s="346"/>
      <c r="G31" s="356"/>
      <c r="H31" s="357"/>
      <c r="I31" s="88" t="s">
        <v>50</v>
      </c>
      <c r="J31" s="358"/>
      <c r="K31" s="357"/>
      <c r="L31" s="358"/>
      <c r="M31" s="357"/>
      <c r="N31" s="88" t="s">
        <v>50</v>
      </c>
      <c r="O31" s="223"/>
      <c r="P31" s="295"/>
      <c r="Q31" s="348" t="str">
        <f t="shared" si="16"/>
        <v/>
      </c>
      <c r="R31" s="349"/>
      <c r="S31" s="350"/>
      <c r="T31" s="298"/>
      <c r="U31" s="261"/>
      <c r="V31" s="203"/>
      <c r="W31" s="261"/>
      <c r="X31" s="296" t="str">
        <f t="shared" si="1"/>
        <v/>
      </c>
      <c r="Y31" s="297"/>
      <c r="Z31" s="310" t="str">
        <f t="shared" si="5"/>
        <v/>
      </c>
      <c r="AA31" s="312"/>
      <c r="AB31" s="223"/>
      <c r="AC31" s="224"/>
      <c r="AD31" s="203"/>
      <c r="AE31" s="204"/>
      <c r="AF31" s="341">
        <f t="shared" si="2"/>
        <v>0</v>
      </c>
      <c r="AG31" s="342"/>
      <c r="AH31" s="342"/>
      <c r="AI31" s="343"/>
      <c r="AJ31" s="175" t="str">
        <f t="shared" si="6"/>
        <v/>
      </c>
      <c r="AK31" s="176"/>
      <c r="AL31" s="177"/>
      <c r="AM31" s="177"/>
      <c r="AN31" s="177"/>
      <c r="AO31" s="177"/>
      <c r="AP31" s="177"/>
      <c r="AQ31" s="177"/>
      <c r="AR31" s="177"/>
      <c r="AS31" s="177"/>
      <c r="AT31" s="178"/>
      <c r="AU31" s="87"/>
      <c r="AV31" s="2"/>
      <c r="AW31" s="69" t="str">
        <f>IF(C31="","",DATE(請求書!$K$29,請求書!$Q$29,実績記録!C31))</f>
        <v/>
      </c>
      <c r="AX31" s="52">
        <f t="shared" si="7"/>
        <v>0</v>
      </c>
      <c r="AY31" s="52">
        <f t="shared" si="17"/>
        <v>0</v>
      </c>
      <c r="AZ31" s="52">
        <f t="shared" ref="AZ31" si="50">AY31-AX31</f>
        <v>0</v>
      </c>
      <c r="BA31" s="51">
        <f>IF($AK$7="無",0,IF($AK$7="",0,IF($Q31=TIME(0,30,0),コード表!$B$3,IF($Q31=TIME(1,0,0),コード表!$B$4,IF($Q31=TIME(1,30,0),コード表!$B$5,IF($Q31=TIME(2,0,0),コード表!$B$6,IF($Q31=TIME(2,30,0),コード表!$B$7,IF($Q31=TIME(3,0,0),コード表!$B$8,IF($Q31=TIME(3,30,0),コード表!$B$9,IF($Q31=TIME(4,0,0),コード表!$B$10,IF($Q31=TIME(4,30,0),コード表!$B$11,IF($Q31=TIME(5,0,0),コード表!$B$12,IF($Q31=TIME(5,30,0),コード表!$B$13,IF($Q31=TIME(6,0,0),コード表!$B$14,IF($Q31=TIME(6,30,0),コード表!$B$15,IF($Q31=TIME(7,0,0),コード表!$B$16,IF($Q31=TIME(7,30,0),コード表!$B$17,IF($Q31=TIME(8,0,0),コード表!$B$18,IF($Q31=TIME(8,30,0),コード表!$B$19,IF($Q31=TIME(9,0,0),コード表!$B$20,IF($Q31=TIME(9,30,0),コード表!$B$21,IF($Q31=TIME(10,0,0),コード表!$B$22,IF($Q31=TIME(10,30,0),コード表!$B$23,IF($Q31=TIME(11,0,0),コード表!$B$24,IF($Q31=TIME(11,30,0),コード表!$B$25,IF($Q31=TIME(12,0,0),コード表!$B$26,IF($Q31=TIME(12,30,0),コード表!$B$27,IF($Q31=TIME(13,0,0),コード表!$B$28,IF($Q31=TIME(13,30,0),コード表!$B$29,IF($Q31=TIME(14,0,0),コード表!$B$30,IF($Q31=TIME(14,30,0),コード表!$B$31,IF($Q31=TIME(15,0,0),コード表!$B$32,IF($Q31=TIME(15,30,0),コード表!$B$33,IF($Q31=TIME(16,0,0),コード表!$B$34,""))))))))))))))))))))))))))))))))))</f>
        <v>0</v>
      </c>
      <c r="BB31" s="51">
        <f>IF($AK$7="有",0,IF($AK$7="",0,IF($Q31=TIME(0,30,0),コード表!$B$35,IF($Q31=TIME(1,0,0),コード表!$B$36,IF($Q31=TIME(1,30,0),コード表!$B$37,IF($Q31=TIME(2,0,0),コード表!$B$38,IF($Q31=TIME(2,30,0),コード表!$B$39,IF($Q31=TIME(3,0,0),コード表!$B$40,IF($Q31=TIME(3,30,0),コード表!$B$41,IF($Q31=TIME(4,0,0),コード表!$B$42,IF($Q31=TIME(4,30,0),コード表!$B$43,IF($Q31=TIME(5,0,0),コード表!$B$44,IF($Q31=TIME(5,30,0),コード表!$B$45,IF($Q31=TIME(6,0,0),コード表!$B$46,IF($Q31=TIME(6,30,0),コード表!$B$47,IF($Q31=TIME(7,0,0),コード表!$B$48,IF($Q31=TIME(7,30,0),コード表!$B$49,IF($Q31=TIME(8,0,0),コード表!$B$50,IF($Q31=TIME(8,30,0),コード表!$B$51,IF($Q31=TIME(9,0,0),コード表!$B$52,IF($Q31=TIME(9,30,0),コード表!$B$53,IF($Q31=TIME(10,0,0),コード表!$B$54,IF($Q31=TIME(10,30,0),コード表!$B$55,IF($Q31=TIME(11,0,0),コード表!$B$56,IF($Q31=TIME(11,30,0),コード表!$B$57,IF($Q31=TIME(12,0,0),コード表!$B$58,IF($Q31=TIME(12,30,0),コード表!$B$59,IF($Q31=TIME(13,0,0),コード表!$B$60,IF($Q31=TIME(13,30,0),コード表!$B$61,IF($Q31=TIME(14,0,0),コード表!$B$62,IF($Q31=TIME(14,30,0),コード表!$B$63,IF($Q31=TIME(15,0,0),コード表!$B$64,IF($Q31=TIME(15,30,0),コード表!$B$65,IF($Q31=TIME(16,0,0),コード表!$B$66,""))))))))))))))))))))))))))))))))))</f>
        <v>0</v>
      </c>
      <c r="BC31" s="51" t="str">
        <f>IF($AK$7="","",IF($AK$7="有","",IF(T31="","",IF($Q31=TIME(0,30,0),コード表!$B$67,IF($Q31=TIME(1,0,0),コード表!$B$68,IF($Q31=TIME(1,30,0),コード表!$B$69,IF($Q31=TIME(2,0,0),コード表!$B$70,IF($Q31=TIME(2,30,0),コード表!$B$71,IF($Q31=TIME(3,0,0),コード表!$B$72,IF($Q31=TIME(3,30,0),コード表!$B$73,IF($Q31=TIME(4,0,0),コード表!$B$74,IF($Q31=TIME(4,30,0),コード表!$B$75,IF($Q31=TIME(5,0,0),コード表!$B$76,IF($Q31=TIME(5,30,0),コード表!$B$77,IF($Q31=TIME(6,0,0),コード表!$B$78,IF($Q31=TIME(6,30,0),コード表!$B$79,IF($Q31=TIME(7,0,0),コード表!$B$80,IF($Q31=TIME(7,30,0),コード表!$B$81,IF($Q31=TIME(8,0,0),コード表!$B$82,IF($Q31=TIME(8,30,0),コード表!$B$83,IF($Q31=TIME(9,0,0),コード表!$B$84,IF($Q31=TIME(9,30,0),コード表!$B$85,IF($Q31=TIME(10,0,0),コード表!$B$86,IF($Q31=TIME(10,30,0),コード表!$B$87,IF($Q31=TIME(11,0,0),コード表!$B$88,IF($Q31=TIME(11,30,0),コード表!$B$89,IF($Q31=TIME(12,0,0),コード表!$B$90,IF($Q31=TIME(12,30,0),コード表!$B$91,IF($Q31=TIME(13,0,0),コード表!$B$92,IF($Q31=TIME(13,30,0),コード表!$B$93,IF($Q31=TIME(14,0,0),コード表!$B$94,IF($Q31=TIME(14,30,0),コード表!$B$95,IF($Q31=TIME(15,0,0),コード表!$B$96,IF($Q31=TIME(15,30,0),コード表!$B$97,IF($Q31=TIME(16,0,0),コード表!$B$98,"")))))))))))))))))))))))))))))))))))</f>
        <v/>
      </c>
      <c r="BD31" s="51" t="str">
        <f>IF($AK$7="","",IF($AK$7="有","",IF(V31="","",IF($Q31=TIME(0,30,0),コード表!$B$99,IF($Q31=TIME(1,0,0),コード表!$B$100,IF($Q31=TIME(1,30,0),コード表!$B$101,IF($Q31=TIME(2,0,0),コード表!$B$102,IF($Q31=TIME(2,30,0),コード表!$B$103,IF($Q31=TIME(3,0,0),コード表!$B$104,IF($Q31=TIME(3,30,0),コード表!$B$105,IF($Q31=TIME(4,0,0),コード表!$B$106,IF($Q31=TIME(4,30,0),コード表!$B$107,IF($Q31=TIME(5,0,0),コード表!$B$108,IF($Q31=TIME(5,30,0),コード表!$B$109,IF($Q31=TIME(6,0,0),コード表!$B$110,IF($Q31=TIME(6,30,0),コード表!$B$111,IF($Q31=TIME(7,0,0),コード表!$B$112,IF($Q31=TIME(7,30,0),コード表!$B$113,IF($Q31=TIME(8,0,0),コード表!$B$114,IF($Q31=TIME(8,30,0),コード表!$B$115,IF($Q31=TIME(9,0,0),コード表!$B$116,IF($Q31=TIME(9,30,0),コード表!$B$117,IF($Q31=TIME(10,0,0),コード表!$B$118,IF($Q31=TIME(10,30,0),コード表!$B$119,IF($Q31=TIME(11,0,0),コード表!$B$120,IF($Q31=TIME(11,30,0),コード表!$B$121,IF($Q31=TIME(12,0,0),コード表!$B$122,IF($Q31=TIME(12,30,0),コード表!$B$123,IF($Q31=TIME(13,0,0),コード表!$B$124,IF($Q31=TIME(13,30,0),コード表!$B$125,IF($Q31=TIME(14,0,0),コード表!$B$126,IF($Q31=TIME(14,30,0),コード表!$B$127,IF($Q31=TIME(15,0,0),コード表!$B$128,IF($Q31=TIME(15,30,0),コード表!$B$129,IF($Q31=TIME(16,0,0),コード表!$B$130,"")))))))))))))))))))))))))))))))))))</f>
        <v/>
      </c>
      <c r="BE31" s="52" t="str">
        <f t="shared" si="8"/>
        <v/>
      </c>
      <c r="BF31" s="52" t="str">
        <f t="shared" ref="BF31" si="51">IF(AND(BE31&gt;=TIME(0,15,0),MINUTE(BE31)&gt;=0),IF(MINUTE(BE31)&lt;15,TIME(HOUR(BE31),0,0),IF(MINUTE(BE31)&lt;45,TIME(HOUR(BE31),30,0),TIME(HOUR(BE31)+1,0,0))),"")</f>
        <v/>
      </c>
      <c r="BG31" s="52" t="str">
        <f t="shared" si="10"/>
        <v/>
      </c>
      <c r="BH31" s="52" t="str">
        <f t="shared" si="11"/>
        <v/>
      </c>
      <c r="BI31" s="51">
        <f>IF($AK$7="無",0,IF($AK$7="",0,IF($BF31=TIME(0,30,0),コード表!$B$131,IF($BF31=TIME(1,0,0),コード表!$B$132,IF($BF31=TIME(1,30,0),コード表!$B$133,IF($BF31=TIME(2,0,0),コード表!$B$134,IF($BF31=TIME(2,30,0),コード表!$B$135,IF($BF31=TIME(3,0,0),コード表!$B$136))))))))</f>
        <v>0</v>
      </c>
      <c r="BJ31" s="51">
        <f>IF($AK$7="無",0,IF($AK$7="",0,IF($BH31=TIME(0,30,0),コード表!$B$131,IF($BH31=TIME(1,0,0),コード表!$B$132,IF($BH31=TIME(1,30,0),コード表!$B$133,IF($BH31=TIME(2,0,0),コード表!$B$134,IF($BH31=TIME(2,30,0),コード表!$B$135,IF($BH31=TIME(3,0,0),コード表!$B$136,IF($BH31=TIME(3,30,0),コード表!$B$137,IF($BH31=TIME(4,0,0),コード表!$B$138,IF($BH31=TIME(4,30,0),コード表!$B$139,IF($BH31=TIME(5,0,0),コード表!$B$140,IF($BH31=TIME(5,30,0),コード表!$B$141,IF($BH31=TIME(6,0,0),コード表!$B$142))))))))))))))</f>
        <v>0</v>
      </c>
      <c r="BK31" s="51" t="str">
        <f>IF($AK$7="有","",IF(AND(T31="",V31=""),IF($BF31=TIME(0,30,0),コード表!$B$143,IF($BF31=TIME(1,0,0),コード表!$B$144,IF($BF31=TIME(1,30,0),コード表!$B$145,IF($BF31=TIME(2,0,0),コード表!$B$146,IF($BF31=TIME(2,30,0),コード表!$B$147,IF($BF31=TIME(3,0,0),コード表!$B$148)))))),IF(AND(T31="〇",V31=""),IF($BF31=TIME(0,30,0),コード表!$B$155,IF($BF31=TIME(1,0,0),コード表!$B$156,IF($BF31=TIME(1,30,0),コード表!$B$157,IF($BF31=TIME(2,0,0),コード表!$B$158,IF($BF31=TIME(2,30,0),コード表!$B$159,IF($BF31=TIME(3,0,0),コード表!$B$160)))))),IF(AND(T31="",V31="〇"),IF($BF31=TIME(0,30,0),コード表!$B$167,IF($BF31=TIME(1,0,0),コード表!$B$168,IF($BF31=TIME(1,30,0),コード表!$B$169,IF($BF31=TIME(2,0,0),コード表!$B$170,IF($BF31=TIME(2,30,0),コード表!$B$171,IF($BF31=TIME(3,0,0),コード表!$B$172))))))))))</f>
        <v/>
      </c>
      <c r="BL31" s="51" t="str">
        <f>IF($AK$7="有","",IF(AND(T31="",V31=""),IF($BH31=TIME(0,30,0),コード表!$B$143,IF($BH31=TIME(1,0,0),コード表!$B$144,IF($BH31=TIME(1,30,0),コード表!$B$145,IF($BH31=TIME(2,0,0),コード表!$B$146,IF($BH31=TIME(2,30,0),コード表!$B$147,IF($BH31=TIME(3,0,0),コード表!$B$148,IF($BH31=TIME(3,30,0),コード表!$B$149,IF($BH31=TIME(4,0,0),コード表!$B$150,IF($BH31=TIME(4,30,0),コード表!$B$151,IF($BH31=TIME(5,0,0),コード表!$B$152,IF($BH31=TIME(5,30,0),コード表!$B$153,IF($BH31=TIME(6,0,0),コード表!$B$154)))))))))))),IF(AND(T31="〇",V31=""),IF($BH31=TIME(0,30,0),コード表!$B$155,IF($BH31=TIME(1,0,0),コード表!$B$156,IF($BH31=TIME(1,30,0),コード表!$B$157,IF($BH31=TIME(2,0,0),コード表!$B$158,IF($BH31=TIME(2,30,0),コード表!$B$159,IF($BH31=TIME(3,0,0),コード表!$B$160,IF($BH31=TIME(3,30,0),コード表!$B$161,IF($BH31=TIME(4,0,0),コード表!$B$162,IF($BH31=TIME(4,30,0),コード表!$B$163,IF($BH31=TIME(5,0,0),コード表!$B$164,IF($BH31=TIME(5,30,0),コード表!$B$165,IF($BH31=TIME(6,0,0),コード表!$B$166)))))))))))),IF(AND(T31="",V31="〇"),IF($BH31=TIME(0,30,0),コード表!$B$167,IF($BH31=TIME(1,0,0),コード表!$B$168,IF($BH31=TIME(1,30,0),コード表!$B$169,IF($BH31=TIME(2,0,0),コード表!$B$170,IF($BH31=TIME(2,30,0),コード表!$B$171,IF($BH31=TIME(3,0,0),コード表!$B$172,IF($BH31=TIME(3,30,0),コード表!$B$173,IF($BH31=TIME(4,0,0),コード表!$B$174,IF($BH31=TIME(4,30,0),コード表!$B$175,IF($BH31=TIME(5,0,0),コード表!$B$176,IF($BH31=TIME(5,30,0),コード表!$B$177,IF($BH31=TIME(6,0,0),コード表!$B$178))))))))))))))))</f>
        <v/>
      </c>
      <c r="BM31" s="51">
        <f t="shared" si="12"/>
        <v>0</v>
      </c>
      <c r="BN31" s="77">
        <f t="shared" si="3"/>
        <v>0</v>
      </c>
      <c r="BO31" s="51">
        <f>IF(AD31=1,コード表!$B$179,IF(AD31=2,コード表!$B$180,IF(AD31=3,コード表!$B$181,IF(AD31=4,コード表!$B$182,IF(AD31=5,コード表!$B$183,IF(実績記録!AD31=6,コード表!$B$184,))))))</f>
        <v>0</v>
      </c>
      <c r="BP31" s="51">
        <f t="shared" si="13"/>
        <v>0</v>
      </c>
      <c r="BQ31" s="60"/>
      <c r="BR31" s="60"/>
      <c r="BS31" s="60"/>
      <c r="BU31" s="1">
        <f t="shared" si="14"/>
        <v>0</v>
      </c>
      <c r="BV31" s="1">
        <f t="shared" si="47"/>
        <v>0</v>
      </c>
      <c r="BW31" s="1">
        <f t="shared" si="47"/>
        <v>0</v>
      </c>
      <c r="BX31" s="1">
        <f t="shared" si="47"/>
        <v>0</v>
      </c>
      <c r="BZ31" s="93">
        <f t="shared" si="15"/>
        <v>0</v>
      </c>
    </row>
    <row r="32" spans="1:78" s="1" customFormat="1" ht="32.1" customHeight="1" thickTop="1" thickBot="1">
      <c r="A32" s="2"/>
      <c r="B32" s="14"/>
      <c r="C32" s="392"/>
      <c r="D32" s="224"/>
      <c r="E32" s="345" t="str">
        <f t="shared" si="0"/>
        <v/>
      </c>
      <c r="F32" s="346"/>
      <c r="G32" s="356"/>
      <c r="H32" s="357"/>
      <c r="I32" s="88" t="s">
        <v>50</v>
      </c>
      <c r="J32" s="358"/>
      <c r="K32" s="357"/>
      <c r="L32" s="358"/>
      <c r="M32" s="357"/>
      <c r="N32" s="88" t="s">
        <v>50</v>
      </c>
      <c r="O32" s="223"/>
      <c r="P32" s="295"/>
      <c r="Q32" s="348" t="str">
        <f t="shared" si="16"/>
        <v/>
      </c>
      <c r="R32" s="349"/>
      <c r="S32" s="350"/>
      <c r="T32" s="298"/>
      <c r="U32" s="261"/>
      <c r="V32" s="203"/>
      <c r="W32" s="261"/>
      <c r="X32" s="296" t="str">
        <f t="shared" si="1"/>
        <v/>
      </c>
      <c r="Y32" s="297"/>
      <c r="Z32" s="310" t="str">
        <f t="shared" si="5"/>
        <v/>
      </c>
      <c r="AA32" s="312"/>
      <c r="AB32" s="223"/>
      <c r="AC32" s="224"/>
      <c r="AD32" s="203"/>
      <c r="AE32" s="204"/>
      <c r="AF32" s="341">
        <f t="shared" si="2"/>
        <v>0</v>
      </c>
      <c r="AG32" s="342"/>
      <c r="AH32" s="342"/>
      <c r="AI32" s="343"/>
      <c r="AJ32" s="175" t="str">
        <f t="shared" si="6"/>
        <v/>
      </c>
      <c r="AK32" s="176"/>
      <c r="AL32" s="177"/>
      <c r="AM32" s="177"/>
      <c r="AN32" s="177"/>
      <c r="AO32" s="177"/>
      <c r="AP32" s="177"/>
      <c r="AQ32" s="177"/>
      <c r="AR32" s="177"/>
      <c r="AS32" s="177"/>
      <c r="AT32" s="178"/>
      <c r="AU32" s="87"/>
      <c r="AV32" s="2"/>
      <c r="AW32" s="69" t="str">
        <f>IF(C32="","",DATE(請求書!$K$29,請求書!$Q$29,実績記録!C32))</f>
        <v/>
      </c>
      <c r="AX32" s="52">
        <f t="shared" si="7"/>
        <v>0</v>
      </c>
      <c r="AY32" s="52">
        <f t="shared" si="17"/>
        <v>0</v>
      </c>
      <c r="AZ32" s="52">
        <f t="shared" ref="AZ32" si="52">AY32-AX32</f>
        <v>0</v>
      </c>
      <c r="BA32" s="51">
        <f>IF($AK$7="無",0,IF($AK$7="",0,IF($Q32=TIME(0,30,0),コード表!$B$3,IF($Q32=TIME(1,0,0),コード表!$B$4,IF($Q32=TIME(1,30,0),コード表!$B$5,IF($Q32=TIME(2,0,0),コード表!$B$6,IF($Q32=TIME(2,30,0),コード表!$B$7,IF($Q32=TIME(3,0,0),コード表!$B$8,IF($Q32=TIME(3,30,0),コード表!$B$9,IF($Q32=TIME(4,0,0),コード表!$B$10,IF($Q32=TIME(4,30,0),コード表!$B$11,IF($Q32=TIME(5,0,0),コード表!$B$12,IF($Q32=TIME(5,30,0),コード表!$B$13,IF($Q32=TIME(6,0,0),コード表!$B$14,IF($Q32=TIME(6,30,0),コード表!$B$15,IF($Q32=TIME(7,0,0),コード表!$B$16,IF($Q32=TIME(7,30,0),コード表!$B$17,IF($Q32=TIME(8,0,0),コード表!$B$18,IF($Q32=TIME(8,30,0),コード表!$B$19,IF($Q32=TIME(9,0,0),コード表!$B$20,IF($Q32=TIME(9,30,0),コード表!$B$21,IF($Q32=TIME(10,0,0),コード表!$B$22,IF($Q32=TIME(10,30,0),コード表!$B$23,IF($Q32=TIME(11,0,0),コード表!$B$24,IF($Q32=TIME(11,30,0),コード表!$B$25,IF($Q32=TIME(12,0,0),コード表!$B$26,IF($Q32=TIME(12,30,0),コード表!$B$27,IF($Q32=TIME(13,0,0),コード表!$B$28,IF($Q32=TIME(13,30,0),コード表!$B$29,IF($Q32=TIME(14,0,0),コード表!$B$30,IF($Q32=TIME(14,30,0),コード表!$B$31,IF($Q32=TIME(15,0,0),コード表!$B$32,IF($Q32=TIME(15,30,0),コード表!$B$33,IF($Q32=TIME(16,0,0),コード表!$B$34,""))))))))))))))))))))))))))))))))))</f>
        <v>0</v>
      </c>
      <c r="BB32" s="51">
        <f>IF($AK$7="有",0,IF($AK$7="",0,IF($Q32=TIME(0,30,0),コード表!$B$35,IF($Q32=TIME(1,0,0),コード表!$B$36,IF($Q32=TIME(1,30,0),コード表!$B$37,IF($Q32=TIME(2,0,0),コード表!$B$38,IF($Q32=TIME(2,30,0),コード表!$B$39,IF($Q32=TIME(3,0,0),コード表!$B$40,IF($Q32=TIME(3,30,0),コード表!$B$41,IF($Q32=TIME(4,0,0),コード表!$B$42,IF($Q32=TIME(4,30,0),コード表!$B$43,IF($Q32=TIME(5,0,0),コード表!$B$44,IF($Q32=TIME(5,30,0),コード表!$B$45,IF($Q32=TIME(6,0,0),コード表!$B$46,IF($Q32=TIME(6,30,0),コード表!$B$47,IF($Q32=TIME(7,0,0),コード表!$B$48,IF($Q32=TIME(7,30,0),コード表!$B$49,IF($Q32=TIME(8,0,0),コード表!$B$50,IF($Q32=TIME(8,30,0),コード表!$B$51,IF($Q32=TIME(9,0,0),コード表!$B$52,IF($Q32=TIME(9,30,0),コード表!$B$53,IF($Q32=TIME(10,0,0),コード表!$B$54,IF($Q32=TIME(10,30,0),コード表!$B$55,IF($Q32=TIME(11,0,0),コード表!$B$56,IF($Q32=TIME(11,30,0),コード表!$B$57,IF($Q32=TIME(12,0,0),コード表!$B$58,IF($Q32=TIME(12,30,0),コード表!$B$59,IF($Q32=TIME(13,0,0),コード表!$B$60,IF($Q32=TIME(13,30,0),コード表!$B$61,IF($Q32=TIME(14,0,0),コード表!$B$62,IF($Q32=TIME(14,30,0),コード表!$B$63,IF($Q32=TIME(15,0,0),コード表!$B$64,IF($Q32=TIME(15,30,0),コード表!$B$65,IF($Q32=TIME(16,0,0),コード表!$B$66,""))))))))))))))))))))))))))))))))))</f>
        <v>0</v>
      </c>
      <c r="BC32" s="51" t="str">
        <f>IF($AK$7="","",IF($AK$7="有","",IF(T32="","",IF($Q32=TIME(0,30,0),コード表!$B$67,IF($Q32=TIME(1,0,0),コード表!$B$68,IF($Q32=TIME(1,30,0),コード表!$B$69,IF($Q32=TIME(2,0,0),コード表!$B$70,IF($Q32=TIME(2,30,0),コード表!$B$71,IF($Q32=TIME(3,0,0),コード表!$B$72,IF($Q32=TIME(3,30,0),コード表!$B$73,IF($Q32=TIME(4,0,0),コード表!$B$74,IF($Q32=TIME(4,30,0),コード表!$B$75,IF($Q32=TIME(5,0,0),コード表!$B$76,IF($Q32=TIME(5,30,0),コード表!$B$77,IF($Q32=TIME(6,0,0),コード表!$B$78,IF($Q32=TIME(6,30,0),コード表!$B$79,IF($Q32=TIME(7,0,0),コード表!$B$80,IF($Q32=TIME(7,30,0),コード表!$B$81,IF($Q32=TIME(8,0,0),コード表!$B$82,IF($Q32=TIME(8,30,0),コード表!$B$83,IF($Q32=TIME(9,0,0),コード表!$B$84,IF($Q32=TIME(9,30,0),コード表!$B$85,IF($Q32=TIME(10,0,0),コード表!$B$86,IF($Q32=TIME(10,30,0),コード表!$B$87,IF($Q32=TIME(11,0,0),コード表!$B$88,IF($Q32=TIME(11,30,0),コード表!$B$89,IF($Q32=TIME(12,0,0),コード表!$B$90,IF($Q32=TIME(12,30,0),コード表!$B$91,IF($Q32=TIME(13,0,0),コード表!$B$92,IF($Q32=TIME(13,30,0),コード表!$B$93,IF($Q32=TIME(14,0,0),コード表!$B$94,IF($Q32=TIME(14,30,0),コード表!$B$95,IF($Q32=TIME(15,0,0),コード表!$B$96,IF($Q32=TIME(15,30,0),コード表!$B$97,IF($Q32=TIME(16,0,0),コード表!$B$98,"")))))))))))))))))))))))))))))))))))</f>
        <v/>
      </c>
      <c r="BD32" s="51" t="str">
        <f>IF($AK$7="","",IF($AK$7="有","",IF(V32="","",IF($Q32=TIME(0,30,0),コード表!$B$99,IF($Q32=TIME(1,0,0),コード表!$B$100,IF($Q32=TIME(1,30,0),コード表!$B$101,IF($Q32=TIME(2,0,0),コード表!$B$102,IF($Q32=TIME(2,30,0),コード表!$B$103,IF($Q32=TIME(3,0,0),コード表!$B$104,IF($Q32=TIME(3,30,0),コード表!$B$105,IF($Q32=TIME(4,0,0),コード表!$B$106,IF($Q32=TIME(4,30,0),コード表!$B$107,IF($Q32=TIME(5,0,0),コード表!$B$108,IF($Q32=TIME(5,30,0),コード表!$B$109,IF($Q32=TIME(6,0,0),コード表!$B$110,IF($Q32=TIME(6,30,0),コード表!$B$111,IF($Q32=TIME(7,0,0),コード表!$B$112,IF($Q32=TIME(7,30,0),コード表!$B$113,IF($Q32=TIME(8,0,0),コード表!$B$114,IF($Q32=TIME(8,30,0),コード表!$B$115,IF($Q32=TIME(9,0,0),コード表!$B$116,IF($Q32=TIME(9,30,0),コード表!$B$117,IF($Q32=TIME(10,0,0),コード表!$B$118,IF($Q32=TIME(10,30,0),コード表!$B$119,IF($Q32=TIME(11,0,0),コード表!$B$120,IF($Q32=TIME(11,30,0),コード表!$B$121,IF($Q32=TIME(12,0,0),コード表!$B$122,IF($Q32=TIME(12,30,0),コード表!$B$123,IF($Q32=TIME(13,0,0),コード表!$B$124,IF($Q32=TIME(13,30,0),コード表!$B$125,IF($Q32=TIME(14,0,0),コード表!$B$126,IF($Q32=TIME(14,30,0),コード表!$B$127,IF($Q32=TIME(15,0,0),コード表!$B$128,IF($Q32=TIME(15,30,0),コード表!$B$129,IF($Q32=TIME(16,0,0),コード表!$B$130,"")))))))))))))))))))))))))))))))))))</f>
        <v/>
      </c>
      <c r="BE32" s="52" t="str">
        <f t="shared" si="8"/>
        <v/>
      </c>
      <c r="BF32" s="52" t="str">
        <f t="shared" ref="BF32" si="53">IF(AND(BE32&gt;=TIME(0,15,0),MINUTE(BE32)&gt;=0),IF(MINUTE(BE32)&lt;15,TIME(HOUR(BE32),0,0),IF(MINUTE(BE32)&lt;45,TIME(HOUR(BE32),30,0),TIME(HOUR(BE32)+1,0,0))),"")</f>
        <v/>
      </c>
      <c r="BG32" s="52" t="str">
        <f t="shared" si="10"/>
        <v/>
      </c>
      <c r="BH32" s="52" t="str">
        <f t="shared" si="11"/>
        <v/>
      </c>
      <c r="BI32" s="51">
        <f>IF($AK$7="無",0,IF($AK$7="",0,IF($BF32=TIME(0,30,0),コード表!$B$131,IF($BF32=TIME(1,0,0),コード表!$B$132,IF($BF32=TIME(1,30,0),コード表!$B$133,IF($BF32=TIME(2,0,0),コード表!$B$134,IF($BF32=TIME(2,30,0),コード表!$B$135,IF($BF32=TIME(3,0,0),コード表!$B$136))))))))</f>
        <v>0</v>
      </c>
      <c r="BJ32" s="51">
        <f>IF($AK$7="無",0,IF($AK$7="",0,IF($BH32=TIME(0,30,0),コード表!$B$131,IF($BH32=TIME(1,0,0),コード表!$B$132,IF($BH32=TIME(1,30,0),コード表!$B$133,IF($BH32=TIME(2,0,0),コード表!$B$134,IF($BH32=TIME(2,30,0),コード表!$B$135,IF($BH32=TIME(3,0,0),コード表!$B$136,IF($BH32=TIME(3,30,0),コード表!$B$137,IF($BH32=TIME(4,0,0),コード表!$B$138,IF($BH32=TIME(4,30,0),コード表!$B$139,IF($BH32=TIME(5,0,0),コード表!$B$140,IF($BH32=TIME(5,30,0),コード表!$B$141,IF($BH32=TIME(6,0,0),コード表!$B$142))))))))))))))</f>
        <v>0</v>
      </c>
      <c r="BK32" s="51" t="str">
        <f>IF($AK$7="有","",IF(AND(T32="",V32=""),IF($BF32=TIME(0,30,0),コード表!$B$143,IF($BF32=TIME(1,0,0),コード表!$B$144,IF($BF32=TIME(1,30,0),コード表!$B$145,IF($BF32=TIME(2,0,0),コード表!$B$146,IF($BF32=TIME(2,30,0),コード表!$B$147,IF($BF32=TIME(3,0,0),コード表!$B$148)))))),IF(AND(T32="〇",V32=""),IF($BF32=TIME(0,30,0),コード表!$B$155,IF($BF32=TIME(1,0,0),コード表!$B$156,IF($BF32=TIME(1,30,0),コード表!$B$157,IF($BF32=TIME(2,0,0),コード表!$B$158,IF($BF32=TIME(2,30,0),コード表!$B$159,IF($BF32=TIME(3,0,0),コード表!$B$160)))))),IF(AND(T32="",V32="〇"),IF($BF32=TIME(0,30,0),コード表!$B$167,IF($BF32=TIME(1,0,0),コード表!$B$168,IF($BF32=TIME(1,30,0),コード表!$B$169,IF($BF32=TIME(2,0,0),コード表!$B$170,IF($BF32=TIME(2,30,0),コード表!$B$171,IF($BF32=TIME(3,0,0),コード表!$B$172))))))))))</f>
        <v/>
      </c>
      <c r="BL32" s="51" t="str">
        <f>IF($AK$7="有","",IF(AND(T32="",V32=""),IF($BH32=TIME(0,30,0),コード表!$B$143,IF($BH32=TIME(1,0,0),コード表!$B$144,IF($BH32=TIME(1,30,0),コード表!$B$145,IF($BH32=TIME(2,0,0),コード表!$B$146,IF($BH32=TIME(2,30,0),コード表!$B$147,IF($BH32=TIME(3,0,0),コード表!$B$148,IF($BH32=TIME(3,30,0),コード表!$B$149,IF($BH32=TIME(4,0,0),コード表!$B$150,IF($BH32=TIME(4,30,0),コード表!$B$151,IF($BH32=TIME(5,0,0),コード表!$B$152,IF($BH32=TIME(5,30,0),コード表!$B$153,IF($BH32=TIME(6,0,0),コード表!$B$154)))))))))))),IF(AND(T32="〇",V32=""),IF($BH32=TIME(0,30,0),コード表!$B$155,IF($BH32=TIME(1,0,0),コード表!$B$156,IF($BH32=TIME(1,30,0),コード表!$B$157,IF($BH32=TIME(2,0,0),コード表!$B$158,IF($BH32=TIME(2,30,0),コード表!$B$159,IF($BH32=TIME(3,0,0),コード表!$B$160,IF($BH32=TIME(3,30,0),コード表!$B$161,IF($BH32=TIME(4,0,0),コード表!$B$162,IF($BH32=TIME(4,30,0),コード表!$B$163,IF($BH32=TIME(5,0,0),コード表!$B$164,IF($BH32=TIME(5,30,0),コード表!$B$165,IF($BH32=TIME(6,0,0),コード表!$B$166)))))))))))),IF(AND(T32="",V32="〇"),IF($BH32=TIME(0,30,0),コード表!$B$167,IF($BH32=TIME(1,0,0),コード表!$B$168,IF($BH32=TIME(1,30,0),コード表!$B$169,IF($BH32=TIME(2,0,0),コード表!$B$170,IF($BH32=TIME(2,30,0),コード表!$B$171,IF($BH32=TIME(3,0,0),コード表!$B$172,IF($BH32=TIME(3,30,0),コード表!$B$173,IF($BH32=TIME(4,0,0),コード表!$B$174,IF($BH32=TIME(4,30,0),コード表!$B$175,IF($BH32=TIME(5,0,0),コード表!$B$176,IF($BH32=TIME(5,30,0),コード表!$B$177,IF($BH32=TIME(6,0,0),コード表!$B$178))))))))))))))))</f>
        <v/>
      </c>
      <c r="BM32" s="51">
        <f t="shared" si="12"/>
        <v>0</v>
      </c>
      <c r="BN32" s="77">
        <f t="shared" si="3"/>
        <v>0</v>
      </c>
      <c r="BO32" s="51">
        <f>IF(AD32=1,コード表!$B$179,IF(AD32=2,コード表!$B$180,IF(AD32=3,コード表!$B$181,IF(AD32=4,コード表!$B$182,IF(AD32=5,コード表!$B$183,IF(実績記録!AD32=6,コード表!$B$184,))))))</f>
        <v>0</v>
      </c>
      <c r="BP32" s="51">
        <f t="shared" si="13"/>
        <v>0</v>
      </c>
      <c r="BQ32" s="60"/>
      <c r="BR32" s="60"/>
      <c r="BS32" s="60"/>
      <c r="BU32" s="1">
        <f t="shared" si="14"/>
        <v>0</v>
      </c>
      <c r="BV32" s="1">
        <f t="shared" si="47"/>
        <v>0</v>
      </c>
      <c r="BW32" s="1">
        <f t="shared" si="47"/>
        <v>0</v>
      </c>
      <c r="BX32" s="1">
        <f t="shared" si="47"/>
        <v>0</v>
      </c>
      <c r="BZ32" s="93">
        <f t="shared" si="15"/>
        <v>0</v>
      </c>
    </row>
    <row r="33" spans="1:78" s="1" customFormat="1" ht="32.1" customHeight="1" thickTop="1" thickBot="1">
      <c r="A33" s="2"/>
      <c r="B33" s="14"/>
      <c r="C33" s="392"/>
      <c r="D33" s="224"/>
      <c r="E33" s="345" t="str">
        <f t="shared" si="0"/>
        <v/>
      </c>
      <c r="F33" s="346"/>
      <c r="G33" s="356"/>
      <c r="H33" s="357"/>
      <c r="I33" s="88" t="s">
        <v>50</v>
      </c>
      <c r="J33" s="358"/>
      <c r="K33" s="357"/>
      <c r="L33" s="358"/>
      <c r="M33" s="357"/>
      <c r="N33" s="88" t="s">
        <v>50</v>
      </c>
      <c r="O33" s="223"/>
      <c r="P33" s="295"/>
      <c r="Q33" s="348" t="str">
        <f t="shared" si="16"/>
        <v/>
      </c>
      <c r="R33" s="349"/>
      <c r="S33" s="350"/>
      <c r="T33" s="298"/>
      <c r="U33" s="261"/>
      <c r="V33" s="203"/>
      <c r="W33" s="261"/>
      <c r="X33" s="296" t="str">
        <f t="shared" si="1"/>
        <v/>
      </c>
      <c r="Y33" s="297"/>
      <c r="Z33" s="310" t="str">
        <f t="shared" si="5"/>
        <v/>
      </c>
      <c r="AA33" s="312"/>
      <c r="AB33" s="223"/>
      <c r="AC33" s="224"/>
      <c r="AD33" s="203"/>
      <c r="AE33" s="204"/>
      <c r="AF33" s="341">
        <f t="shared" si="2"/>
        <v>0</v>
      </c>
      <c r="AG33" s="342"/>
      <c r="AH33" s="342"/>
      <c r="AI33" s="343"/>
      <c r="AJ33" s="175" t="str">
        <f t="shared" si="6"/>
        <v/>
      </c>
      <c r="AK33" s="176"/>
      <c r="AL33" s="177"/>
      <c r="AM33" s="177"/>
      <c r="AN33" s="177"/>
      <c r="AO33" s="177"/>
      <c r="AP33" s="177"/>
      <c r="AQ33" s="177"/>
      <c r="AR33" s="177"/>
      <c r="AS33" s="177"/>
      <c r="AT33" s="178"/>
      <c r="AU33" s="87"/>
      <c r="AV33" s="2"/>
      <c r="AW33" s="69" t="str">
        <f>IF(C33="","",DATE(請求書!$K$29,請求書!$Q$29,実績記録!C33))</f>
        <v/>
      </c>
      <c r="AX33" s="52">
        <f t="shared" si="7"/>
        <v>0</v>
      </c>
      <c r="AY33" s="52">
        <f t="shared" si="17"/>
        <v>0</v>
      </c>
      <c r="AZ33" s="52">
        <f t="shared" ref="AZ33" si="54">AY33-AX33</f>
        <v>0</v>
      </c>
      <c r="BA33" s="51">
        <f>IF($AK$7="無",0,IF($AK$7="",0,IF($Q33=TIME(0,30,0),コード表!$B$3,IF($Q33=TIME(1,0,0),コード表!$B$4,IF($Q33=TIME(1,30,0),コード表!$B$5,IF($Q33=TIME(2,0,0),コード表!$B$6,IF($Q33=TIME(2,30,0),コード表!$B$7,IF($Q33=TIME(3,0,0),コード表!$B$8,IF($Q33=TIME(3,30,0),コード表!$B$9,IF($Q33=TIME(4,0,0),コード表!$B$10,IF($Q33=TIME(4,30,0),コード表!$B$11,IF($Q33=TIME(5,0,0),コード表!$B$12,IF($Q33=TIME(5,30,0),コード表!$B$13,IF($Q33=TIME(6,0,0),コード表!$B$14,IF($Q33=TIME(6,30,0),コード表!$B$15,IF($Q33=TIME(7,0,0),コード表!$B$16,IF($Q33=TIME(7,30,0),コード表!$B$17,IF($Q33=TIME(8,0,0),コード表!$B$18,IF($Q33=TIME(8,30,0),コード表!$B$19,IF($Q33=TIME(9,0,0),コード表!$B$20,IF($Q33=TIME(9,30,0),コード表!$B$21,IF($Q33=TIME(10,0,0),コード表!$B$22,IF($Q33=TIME(10,30,0),コード表!$B$23,IF($Q33=TIME(11,0,0),コード表!$B$24,IF($Q33=TIME(11,30,0),コード表!$B$25,IF($Q33=TIME(12,0,0),コード表!$B$26,IF($Q33=TIME(12,30,0),コード表!$B$27,IF($Q33=TIME(13,0,0),コード表!$B$28,IF($Q33=TIME(13,30,0),コード表!$B$29,IF($Q33=TIME(14,0,0),コード表!$B$30,IF($Q33=TIME(14,30,0),コード表!$B$31,IF($Q33=TIME(15,0,0),コード表!$B$32,IF($Q33=TIME(15,30,0),コード表!$B$33,IF($Q33=TIME(16,0,0),コード表!$B$34,""))))))))))))))))))))))))))))))))))</f>
        <v>0</v>
      </c>
      <c r="BB33" s="51">
        <f>IF($AK$7="有",0,IF($AK$7="",0,IF($Q33=TIME(0,30,0),コード表!$B$35,IF($Q33=TIME(1,0,0),コード表!$B$36,IF($Q33=TIME(1,30,0),コード表!$B$37,IF($Q33=TIME(2,0,0),コード表!$B$38,IF($Q33=TIME(2,30,0),コード表!$B$39,IF($Q33=TIME(3,0,0),コード表!$B$40,IF($Q33=TIME(3,30,0),コード表!$B$41,IF($Q33=TIME(4,0,0),コード表!$B$42,IF($Q33=TIME(4,30,0),コード表!$B$43,IF($Q33=TIME(5,0,0),コード表!$B$44,IF($Q33=TIME(5,30,0),コード表!$B$45,IF($Q33=TIME(6,0,0),コード表!$B$46,IF($Q33=TIME(6,30,0),コード表!$B$47,IF($Q33=TIME(7,0,0),コード表!$B$48,IF($Q33=TIME(7,30,0),コード表!$B$49,IF($Q33=TIME(8,0,0),コード表!$B$50,IF($Q33=TIME(8,30,0),コード表!$B$51,IF($Q33=TIME(9,0,0),コード表!$B$52,IF($Q33=TIME(9,30,0),コード表!$B$53,IF($Q33=TIME(10,0,0),コード表!$B$54,IF($Q33=TIME(10,30,0),コード表!$B$55,IF($Q33=TIME(11,0,0),コード表!$B$56,IF($Q33=TIME(11,30,0),コード表!$B$57,IF($Q33=TIME(12,0,0),コード表!$B$58,IF($Q33=TIME(12,30,0),コード表!$B$59,IF($Q33=TIME(13,0,0),コード表!$B$60,IF($Q33=TIME(13,30,0),コード表!$B$61,IF($Q33=TIME(14,0,0),コード表!$B$62,IF($Q33=TIME(14,30,0),コード表!$B$63,IF($Q33=TIME(15,0,0),コード表!$B$64,IF($Q33=TIME(15,30,0),コード表!$B$65,IF($Q33=TIME(16,0,0),コード表!$B$66,""))))))))))))))))))))))))))))))))))</f>
        <v>0</v>
      </c>
      <c r="BC33" s="51" t="str">
        <f>IF($AK$7="","",IF($AK$7="有","",IF(T33="","",IF($Q33=TIME(0,30,0),コード表!$B$67,IF($Q33=TIME(1,0,0),コード表!$B$68,IF($Q33=TIME(1,30,0),コード表!$B$69,IF($Q33=TIME(2,0,0),コード表!$B$70,IF($Q33=TIME(2,30,0),コード表!$B$71,IF($Q33=TIME(3,0,0),コード表!$B$72,IF($Q33=TIME(3,30,0),コード表!$B$73,IF($Q33=TIME(4,0,0),コード表!$B$74,IF($Q33=TIME(4,30,0),コード表!$B$75,IF($Q33=TIME(5,0,0),コード表!$B$76,IF($Q33=TIME(5,30,0),コード表!$B$77,IF($Q33=TIME(6,0,0),コード表!$B$78,IF($Q33=TIME(6,30,0),コード表!$B$79,IF($Q33=TIME(7,0,0),コード表!$B$80,IF($Q33=TIME(7,30,0),コード表!$B$81,IF($Q33=TIME(8,0,0),コード表!$B$82,IF($Q33=TIME(8,30,0),コード表!$B$83,IF($Q33=TIME(9,0,0),コード表!$B$84,IF($Q33=TIME(9,30,0),コード表!$B$85,IF($Q33=TIME(10,0,0),コード表!$B$86,IF($Q33=TIME(10,30,0),コード表!$B$87,IF($Q33=TIME(11,0,0),コード表!$B$88,IF($Q33=TIME(11,30,0),コード表!$B$89,IF($Q33=TIME(12,0,0),コード表!$B$90,IF($Q33=TIME(12,30,0),コード表!$B$91,IF($Q33=TIME(13,0,0),コード表!$B$92,IF($Q33=TIME(13,30,0),コード表!$B$93,IF($Q33=TIME(14,0,0),コード表!$B$94,IF($Q33=TIME(14,30,0),コード表!$B$95,IF($Q33=TIME(15,0,0),コード表!$B$96,IF($Q33=TIME(15,30,0),コード表!$B$97,IF($Q33=TIME(16,0,0),コード表!$B$98,"")))))))))))))))))))))))))))))))))))</f>
        <v/>
      </c>
      <c r="BD33" s="51" t="str">
        <f>IF($AK$7="","",IF($AK$7="有","",IF(V33="","",IF($Q33=TIME(0,30,0),コード表!$B$99,IF($Q33=TIME(1,0,0),コード表!$B$100,IF($Q33=TIME(1,30,0),コード表!$B$101,IF($Q33=TIME(2,0,0),コード表!$B$102,IF($Q33=TIME(2,30,0),コード表!$B$103,IF($Q33=TIME(3,0,0),コード表!$B$104,IF($Q33=TIME(3,30,0),コード表!$B$105,IF($Q33=TIME(4,0,0),コード表!$B$106,IF($Q33=TIME(4,30,0),コード表!$B$107,IF($Q33=TIME(5,0,0),コード表!$B$108,IF($Q33=TIME(5,30,0),コード表!$B$109,IF($Q33=TIME(6,0,0),コード表!$B$110,IF($Q33=TIME(6,30,0),コード表!$B$111,IF($Q33=TIME(7,0,0),コード表!$B$112,IF($Q33=TIME(7,30,0),コード表!$B$113,IF($Q33=TIME(8,0,0),コード表!$B$114,IF($Q33=TIME(8,30,0),コード表!$B$115,IF($Q33=TIME(9,0,0),コード表!$B$116,IF($Q33=TIME(9,30,0),コード表!$B$117,IF($Q33=TIME(10,0,0),コード表!$B$118,IF($Q33=TIME(10,30,0),コード表!$B$119,IF($Q33=TIME(11,0,0),コード表!$B$120,IF($Q33=TIME(11,30,0),コード表!$B$121,IF($Q33=TIME(12,0,0),コード表!$B$122,IF($Q33=TIME(12,30,0),コード表!$B$123,IF($Q33=TIME(13,0,0),コード表!$B$124,IF($Q33=TIME(13,30,0),コード表!$B$125,IF($Q33=TIME(14,0,0),コード表!$B$126,IF($Q33=TIME(14,30,0),コード表!$B$127,IF($Q33=TIME(15,0,0),コード表!$B$128,IF($Q33=TIME(15,30,0),コード表!$B$129,IF($Q33=TIME(16,0,0),コード表!$B$130,"")))))))))))))))))))))))))))))))))))</f>
        <v/>
      </c>
      <c r="BE33" s="52" t="str">
        <f t="shared" si="8"/>
        <v/>
      </c>
      <c r="BF33" s="52" t="str">
        <f t="shared" ref="BF33" si="55">IF(AND(BE33&gt;=TIME(0,15,0),MINUTE(BE33)&gt;=0),IF(MINUTE(BE33)&lt;15,TIME(HOUR(BE33),0,0),IF(MINUTE(BE33)&lt;45,TIME(HOUR(BE33),30,0),TIME(HOUR(BE33)+1,0,0))),"")</f>
        <v/>
      </c>
      <c r="BG33" s="52" t="str">
        <f t="shared" si="10"/>
        <v/>
      </c>
      <c r="BH33" s="52" t="str">
        <f t="shared" si="11"/>
        <v/>
      </c>
      <c r="BI33" s="51">
        <f>IF($AK$7="無",0,IF($AK$7="",0,IF($BF33=TIME(0,30,0),コード表!$B$131,IF($BF33=TIME(1,0,0),コード表!$B$132,IF($BF33=TIME(1,30,0),コード表!$B$133,IF($BF33=TIME(2,0,0),コード表!$B$134,IF($BF33=TIME(2,30,0),コード表!$B$135,IF($BF33=TIME(3,0,0),コード表!$B$136))))))))</f>
        <v>0</v>
      </c>
      <c r="BJ33" s="51">
        <f>IF($AK$7="無",0,IF($AK$7="",0,IF($BH33=TIME(0,30,0),コード表!$B$131,IF($BH33=TIME(1,0,0),コード表!$B$132,IF($BH33=TIME(1,30,0),コード表!$B$133,IF($BH33=TIME(2,0,0),コード表!$B$134,IF($BH33=TIME(2,30,0),コード表!$B$135,IF($BH33=TIME(3,0,0),コード表!$B$136,IF($BH33=TIME(3,30,0),コード表!$B$137,IF($BH33=TIME(4,0,0),コード表!$B$138,IF($BH33=TIME(4,30,0),コード表!$B$139,IF($BH33=TIME(5,0,0),コード表!$B$140,IF($BH33=TIME(5,30,0),コード表!$B$141,IF($BH33=TIME(6,0,0),コード表!$B$142))))))))))))))</f>
        <v>0</v>
      </c>
      <c r="BK33" s="51" t="str">
        <f>IF($AK$7="有","",IF(AND(T33="",V33=""),IF($BF33=TIME(0,30,0),コード表!$B$143,IF($BF33=TIME(1,0,0),コード表!$B$144,IF($BF33=TIME(1,30,0),コード表!$B$145,IF($BF33=TIME(2,0,0),コード表!$B$146,IF($BF33=TIME(2,30,0),コード表!$B$147,IF($BF33=TIME(3,0,0),コード表!$B$148)))))),IF(AND(T33="〇",V33=""),IF($BF33=TIME(0,30,0),コード表!$B$155,IF($BF33=TIME(1,0,0),コード表!$B$156,IF($BF33=TIME(1,30,0),コード表!$B$157,IF($BF33=TIME(2,0,0),コード表!$B$158,IF($BF33=TIME(2,30,0),コード表!$B$159,IF($BF33=TIME(3,0,0),コード表!$B$160)))))),IF(AND(T33="",V33="〇"),IF($BF33=TIME(0,30,0),コード表!$B$167,IF($BF33=TIME(1,0,0),コード表!$B$168,IF($BF33=TIME(1,30,0),コード表!$B$169,IF($BF33=TIME(2,0,0),コード表!$B$170,IF($BF33=TIME(2,30,0),コード表!$B$171,IF($BF33=TIME(3,0,0),コード表!$B$172))))))))))</f>
        <v/>
      </c>
      <c r="BL33" s="51" t="str">
        <f>IF($AK$7="有","",IF(AND(T33="",V33=""),IF($BH33=TIME(0,30,0),コード表!$B$143,IF($BH33=TIME(1,0,0),コード表!$B$144,IF($BH33=TIME(1,30,0),コード表!$B$145,IF($BH33=TIME(2,0,0),コード表!$B$146,IF($BH33=TIME(2,30,0),コード表!$B$147,IF($BH33=TIME(3,0,0),コード表!$B$148,IF($BH33=TIME(3,30,0),コード表!$B$149,IF($BH33=TIME(4,0,0),コード表!$B$150,IF($BH33=TIME(4,30,0),コード表!$B$151,IF($BH33=TIME(5,0,0),コード表!$B$152,IF($BH33=TIME(5,30,0),コード表!$B$153,IF($BH33=TIME(6,0,0),コード表!$B$154)))))))))))),IF(AND(T33="〇",V33=""),IF($BH33=TIME(0,30,0),コード表!$B$155,IF($BH33=TIME(1,0,0),コード表!$B$156,IF($BH33=TIME(1,30,0),コード表!$B$157,IF($BH33=TIME(2,0,0),コード表!$B$158,IF($BH33=TIME(2,30,0),コード表!$B$159,IF($BH33=TIME(3,0,0),コード表!$B$160,IF($BH33=TIME(3,30,0),コード表!$B$161,IF($BH33=TIME(4,0,0),コード表!$B$162,IF($BH33=TIME(4,30,0),コード表!$B$163,IF($BH33=TIME(5,0,0),コード表!$B$164,IF($BH33=TIME(5,30,0),コード表!$B$165,IF($BH33=TIME(6,0,0),コード表!$B$166)))))))))))),IF(AND(T33="",V33="〇"),IF($BH33=TIME(0,30,0),コード表!$B$167,IF($BH33=TIME(1,0,0),コード表!$B$168,IF($BH33=TIME(1,30,0),コード表!$B$169,IF($BH33=TIME(2,0,0),コード表!$B$170,IF($BH33=TIME(2,30,0),コード表!$B$171,IF($BH33=TIME(3,0,0),コード表!$B$172,IF($BH33=TIME(3,30,0),コード表!$B$173,IF($BH33=TIME(4,0,0),コード表!$B$174,IF($BH33=TIME(4,30,0),コード表!$B$175,IF($BH33=TIME(5,0,0),コード表!$B$176,IF($BH33=TIME(5,30,0),コード表!$B$177,IF($BH33=TIME(6,0,0),コード表!$B$178))))))))))))))))</f>
        <v/>
      </c>
      <c r="BM33" s="51">
        <f t="shared" si="12"/>
        <v>0</v>
      </c>
      <c r="BN33" s="77">
        <f t="shared" si="3"/>
        <v>0</v>
      </c>
      <c r="BO33" s="51">
        <f>IF(AD33=1,コード表!$B$179,IF(AD33=2,コード表!$B$180,IF(AD33=3,コード表!$B$181,IF(AD33=4,コード表!$B$182,IF(AD33=5,コード表!$B$183,IF(実績記録!AD33=6,コード表!$B$184,))))))</f>
        <v>0</v>
      </c>
      <c r="BP33" s="51">
        <f t="shared" si="13"/>
        <v>0</v>
      </c>
      <c r="BQ33" s="60"/>
      <c r="BR33" s="60"/>
      <c r="BS33" s="60"/>
      <c r="BU33" s="1">
        <f t="shared" si="14"/>
        <v>0</v>
      </c>
      <c r="BV33" s="1">
        <f t="shared" si="47"/>
        <v>0</v>
      </c>
      <c r="BW33" s="1">
        <f t="shared" si="47"/>
        <v>0</v>
      </c>
      <c r="BX33" s="1">
        <f t="shared" si="47"/>
        <v>0</v>
      </c>
      <c r="BZ33" s="93">
        <f>HOUR(AZ33)*60+MINUTE(AZ33)</f>
        <v>0</v>
      </c>
    </row>
    <row r="34" spans="1:78" s="1" customFormat="1" ht="32.1" customHeight="1" thickTop="1" thickBot="1">
      <c r="A34" s="2"/>
      <c r="B34" s="14"/>
      <c r="C34" s="392"/>
      <c r="D34" s="224"/>
      <c r="E34" s="345" t="str">
        <f t="shared" si="0"/>
        <v/>
      </c>
      <c r="F34" s="346"/>
      <c r="G34" s="356"/>
      <c r="H34" s="357"/>
      <c r="I34" s="88" t="s">
        <v>50</v>
      </c>
      <c r="J34" s="358"/>
      <c r="K34" s="357"/>
      <c r="L34" s="358"/>
      <c r="M34" s="357"/>
      <c r="N34" s="88" t="s">
        <v>50</v>
      </c>
      <c r="O34" s="223"/>
      <c r="P34" s="295"/>
      <c r="Q34" s="348" t="str">
        <f t="shared" si="16"/>
        <v/>
      </c>
      <c r="R34" s="349"/>
      <c r="S34" s="350"/>
      <c r="T34" s="298"/>
      <c r="U34" s="261"/>
      <c r="V34" s="203"/>
      <c r="W34" s="261"/>
      <c r="X34" s="296" t="str">
        <f t="shared" si="1"/>
        <v/>
      </c>
      <c r="Y34" s="297"/>
      <c r="Z34" s="310" t="str">
        <f t="shared" si="5"/>
        <v/>
      </c>
      <c r="AA34" s="312"/>
      <c r="AB34" s="223"/>
      <c r="AC34" s="224"/>
      <c r="AD34" s="203"/>
      <c r="AE34" s="204"/>
      <c r="AF34" s="341">
        <f t="shared" si="2"/>
        <v>0</v>
      </c>
      <c r="AG34" s="342"/>
      <c r="AH34" s="342"/>
      <c r="AI34" s="343"/>
      <c r="AJ34" s="175" t="str">
        <f t="shared" si="6"/>
        <v/>
      </c>
      <c r="AK34" s="176"/>
      <c r="AL34" s="177"/>
      <c r="AM34" s="177"/>
      <c r="AN34" s="177"/>
      <c r="AO34" s="177"/>
      <c r="AP34" s="177"/>
      <c r="AQ34" s="177"/>
      <c r="AR34" s="177"/>
      <c r="AS34" s="177"/>
      <c r="AT34" s="178"/>
      <c r="AU34" s="87"/>
      <c r="AV34" s="2"/>
      <c r="AW34" s="69" t="str">
        <f>IF(C34="","",DATE(請求書!$K$29,請求書!$Q$29,実績記録!C34))</f>
        <v/>
      </c>
      <c r="AX34" s="52">
        <f t="shared" si="7"/>
        <v>0</v>
      </c>
      <c r="AY34" s="52">
        <f t="shared" si="17"/>
        <v>0</v>
      </c>
      <c r="AZ34" s="52">
        <f t="shared" ref="AZ34" si="56">AY34-AX34</f>
        <v>0</v>
      </c>
      <c r="BA34" s="51">
        <f>IF($AK$7="無",0,IF($AK$7="",0,IF($Q34=TIME(0,30,0),コード表!$B$3,IF($Q34=TIME(1,0,0),コード表!$B$4,IF($Q34=TIME(1,30,0),コード表!$B$5,IF($Q34=TIME(2,0,0),コード表!$B$6,IF($Q34=TIME(2,30,0),コード表!$B$7,IF($Q34=TIME(3,0,0),コード表!$B$8,IF($Q34=TIME(3,30,0),コード表!$B$9,IF($Q34=TIME(4,0,0),コード表!$B$10,IF($Q34=TIME(4,30,0),コード表!$B$11,IF($Q34=TIME(5,0,0),コード表!$B$12,IF($Q34=TIME(5,30,0),コード表!$B$13,IF($Q34=TIME(6,0,0),コード表!$B$14,IF($Q34=TIME(6,30,0),コード表!$B$15,IF($Q34=TIME(7,0,0),コード表!$B$16,IF($Q34=TIME(7,30,0),コード表!$B$17,IF($Q34=TIME(8,0,0),コード表!$B$18,IF($Q34=TIME(8,30,0),コード表!$B$19,IF($Q34=TIME(9,0,0),コード表!$B$20,IF($Q34=TIME(9,30,0),コード表!$B$21,IF($Q34=TIME(10,0,0),コード表!$B$22,IF($Q34=TIME(10,30,0),コード表!$B$23,IF($Q34=TIME(11,0,0),コード表!$B$24,IF($Q34=TIME(11,30,0),コード表!$B$25,IF($Q34=TIME(12,0,0),コード表!$B$26,IF($Q34=TIME(12,30,0),コード表!$B$27,IF($Q34=TIME(13,0,0),コード表!$B$28,IF($Q34=TIME(13,30,0),コード表!$B$29,IF($Q34=TIME(14,0,0),コード表!$B$30,IF($Q34=TIME(14,30,0),コード表!$B$31,IF($Q34=TIME(15,0,0),コード表!$B$32,IF($Q34=TIME(15,30,0),コード表!$B$33,IF($Q34=TIME(16,0,0),コード表!$B$34,""))))))))))))))))))))))))))))))))))</f>
        <v>0</v>
      </c>
      <c r="BB34" s="51">
        <f>IF($AK$7="有",0,IF($AK$7="",0,IF($Q34=TIME(0,30,0),コード表!$B$35,IF($Q34=TIME(1,0,0),コード表!$B$36,IF($Q34=TIME(1,30,0),コード表!$B$37,IF($Q34=TIME(2,0,0),コード表!$B$38,IF($Q34=TIME(2,30,0),コード表!$B$39,IF($Q34=TIME(3,0,0),コード表!$B$40,IF($Q34=TIME(3,30,0),コード表!$B$41,IF($Q34=TIME(4,0,0),コード表!$B$42,IF($Q34=TIME(4,30,0),コード表!$B$43,IF($Q34=TIME(5,0,0),コード表!$B$44,IF($Q34=TIME(5,30,0),コード表!$B$45,IF($Q34=TIME(6,0,0),コード表!$B$46,IF($Q34=TIME(6,30,0),コード表!$B$47,IF($Q34=TIME(7,0,0),コード表!$B$48,IF($Q34=TIME(7,30,0),コード表!$B$49,IF($Q34=TIME(8,0,0),コード表!$B$50,IF($Q34=TIME(8,30,0),コード表!$B$51,IF($Q34=TIME(9,0,0),コード表!$B$52,IF($Q34=TIME(9,30,0),コード表!$B$53,IF($Q34=TIME(10,0,0),コード表!$B$54,IF($Q34=TIME(10,30,0),コード表!$B$55,IF($Q34=TIME(11,0,0),コード表!$B$56,IF($Q34=TIME(11,30,0),コード表!$B$57,IF($Q34=TIME(12,0,0),コード表!$B$58,IF($Q34=TIME(12,30,0),コード表!$B$59,IF($Q34=TIME(13,0,0),コード表!$B$60,IF($Q34=TIME(13,30,0),コード表!$B$61,IF($Q34=TIME(14,0,0),コード表!$B$62,IF($Q34=TIME(14,30,0),コード表!$B$63,IF($Q34=TIME(15,0,0),コード表!$B$64,IF($Q34=TIME(15,30,0),コード表!$B$65,IF($Q34=TIME(16,0,0),コード表!$B$66,""))))))))))))))))))))))))))))))))))</f>
        <v>0</v>
      </c>
      <c r="BC34" s="51" t="str">
        <f>IF($AK$7="","",IF($AK$7="有","",IF(T34="","",IF($Q34=TIME(0,30,0),コード表!$B$67,IF($Q34=TIME(1,0,0),コード表!$B$68,IF($Q34=TIME(1,30,0),コード表!$B$69,IF($Q34=TIME(2,0,0),コード表!$B$70,IF($Q34=TIME(2,30,0),コード表!$B$71,IF($Q34=TIME(3,0,0),コード表!$B$72,IF($Q34=TIME(3,30,0),コード表!$B$73,IF($Q34=TIME(4,0,0),コード表!$B$74,IF($Q34=TIME(4,30,0),コード表!$B$75,IF($Q34=TIME(5,0,0),コード表!$B$76,IF($Q34=TIME(5,30,0),コード表!$B$77,IF($Q34=TIME(6,0,0),コード表!$B$78,IF($Q34=TIME(6,30,0),コード表!$B$79,IF($Q34=TIME(7,0,0),コード表!$B$80,IF($Q34=TIME(7,30,0),コード表!$B$81,IF($Q34=TIME(8,0,0),コード表!$B$82,IF($Q34=TIME(8,30,0),コード表!$B$83,IF($Q34=TIME(9,0,0),コード表!$B$84,IF($Q34=TIME(9,30,0),コード表!$B$85,IF($Q34=TIME(10,0,0),コード表!$B$86,IF($Q34=TIME(10,30,0),コード表!$B$87,IF($Q34=TIME(11,0,0),コード表!$B$88,IF($Q34=TIME(11,30,0),コード表!$B$89,IF($Q34=TIME(12,0,0),コード表!$B$90,IF($Q34=TIME(12,30,0),コード表!$B$91,IF($Q34=TIME(13,0,0),コード表!$B$92,IF($Q34=TIME(13,30,0),コード表!$B$93,IF($Q34=TIME(14,0,0),コード表!$B$94,IF($Q34=TIME(14,30,0),コード表!$B$95,IF($Q34=TIME(15,0,0),コード表!$B$96,IF($Q34=TIME(15,30,0),コード表!$B$97,IF($Q34=TIME(16,0,0),コード表!$B$98,"")))))))))))))))))))))))))))))))))))</f>
        <v/>
      </c>
      <c r="BD34" s="51" t="str">
        <f>IF($AK$7="","",IF($AK$7="有","",IF(V34="","",IF($Q34=TIME(0,30,0),コード表!$B$99,IF($Q34=TIME(1,0,0),コード表!$B$100,IF($Q34=TIME(1,30,0),コード表!$B$101,IF($Q34=TIME(2,0,0),コード表!$B$102,IF($Q34=TIME(2,30,0),コード表!$B$103,IF($Q34=TIME(3,0,0),コード表!$B$104,IF($Q34=TIME(3,30,0),コード表!$B$105,IF($Q34=TIME(4,0,0),コード表!$B$106,IF($Q34=TIME(4,30,0),コード表!$B$107,IF($Q34=TIME(5,0,0),コード表!$B$108,IF($Q34=TIME(5,30,0),コード表!$B$109,IF($Q34=TIME(6,0,0),コード表!$B$110,IF($Q34=TIME(6,30,0),コード表!$B$111,IF($Q34=TIME(7,0,0),コード表!$B$112,IF($Q34=TIME(7,30,0),コード表!$B$113,IF($Q34=TIME(8,0,0),コード表!$B$114,IF($Q34=TIME(8,30,0),コード表!$B$115,IF($Q34=TIME(9,0,0),コード表!$B$116,IF($Q34=TIME(9,30,0),コード表!$B$117,IF($Q34=TIME(10,0,0),コード表!$B$118,IF($Q34=TIME(10,30,0),コード表!$B$119,IF($Q34=TIME(11,0,0),コード表!$B$120,IF($Q34=TIME(11,30,0),コード表!$B$121,IF($Q34=TIME(12,0,0),コード表!$B$122,IF($Q34=TIME(12,30,0),コード表!$B$123,IF($Q34=TIME(13,0,0),コード表!$B$124,IF($Q34=TIME(13,30,0),コード表!$B$125,IF($Q34=TIME(14,0,0),コード表!$B$126,IF($Q34=TIME(14,30,0),コード表!$B$127,IF($Q34=TIME(15,0,0),コード表!$B$128,IF($Q34=TIME(15,30,0),コード表!$B$129,IF($Q34=TIME(16,0,0),コード表!$B$130,"")))))))))))))))))))))))))))))))))))</f>
        <v/>
      </c>
      <c r="BE34" s="52" t="str">
        <f t="shared" si="8"/>
        <v/>
      </c>
      <c r="BF34" s="52" t="str">
        <f t="shared" ref="BF34" si="57">IF(AND(BE34&gt;=TIME(0,15,0),MINUTE(BE34)&gt;=0),IF(MINUTE(BE34)&lt;15,TIME(HOUR(BE34),0,0),IF(MINUTE(BE34)&lt;45,TIME(HOUR(BE34),30,0),TIME(HOUR(BE34)+1,0,0))),"")</f>
        <v/>
      </c>
      <c r="BG34" s="52" t="str">
        <f t="shared" si="10"/>
        <v/>
      </c>
      <c r="BH34" s="52" t="str">
        <f t="shared" si="11"/>
        <v/>
      </c>
      <c r="BI34" s="51">
        <f>IF($AK$7="無",0,IF($AK$7="",0,IF($BF34=TIME(0,30,0),コード表!$B$131,IF($BF34=TIME(1,0,0),コード表!$B$132,IF($BF34=TIME(1,30,0),コード表!$B$133,IF($BF34=TIME(2,0,0),コード表!$B$134,IF($BF34=TIME(2,30,0),コード表!$B$135,IF($BF34=TIME(3,0,0),コード表!$B$136))))))))</f>
        <v>0</v>
      </c>
      <c r="BJ34" s="51">
        <f>IF($AK$7="無",0,IF($AK$7="",0,IF($BH34=TIME(0,30,0),コード表!$B$131,IF($BH34=TIME(1,0,0),コード表!$B$132,IF($BH34=TIME(1,30,0),コード表!$B$133,IF($BH34=TIME(2,0,0),コード表!$B$134,IF($BH34=TIME(2,30,0),コード表!$B$135,IF($BH34=TIME(3,0,0),コード表!$B$136,IF($BH34=TIME(3,30,0),コード表!$B$137,IF($BH34=TIME(4,0,0),コード表!$B$138,IF($BH34=TIME(4,30,0),コード表!$B$139,IF($BH34=TIME(5,0,0),コード表!$B$140,IF($BH34=TIME(5,30,0),コード表!$B$141,IF($BH34=TIME(6,0,0),コード表!$B$142))))))))))))))</f>
        <v>0</v>
      </c>
      <c r="BK34" s="51" t="str">
        <f>IF($AK$7="有","",IF(AND(T34="",V34=""),IF($BF34=TIME(0,30,0),コード表!$B$143,IF($BF34=TIME(1,0,0),コード表!$B$144,IF($BF34=TIME(1,30,0),コード表!$B$145,IF($BF34=TIME(2,0,0),コード表!$B$146,IF($BF34=TIME(2,30,0),コード表!$B$147,IF($BF34=TIME(3,0,0),コード表!$B$148)))))),IF(AND(T34="〇",V34=""),IF($BF34=TIME(0,30,0),コード表!$B$155,IF($BF34=TIME(1,0,0),コード表!$B$156,IF($BF34=TIME(1,30,0),コード表!$B$157,IF($BF34=TIME(2,0,0),コード表!$B$158,IF($BF34=TIME(2,30,0),コード表!$B$159,IF($BF34=TIME(3,0,0),コード表!$B$160)))))),IF(AND(T34="",V34="〇"),IF($BF34=TIME(0,30,0),コード表!$B$167,IF($BF34=TIME(1,0,0),コード表!$B$168,IF($BF34=TIME(1,30,0),コード表!$B$169,IF($BF34=TIME(2,0,0),コード表!$B$170,IF($BF34=TIME(2,30,0),コード表!$B$171,IF($BF34=TIME(3,0,0),コード表!$B$172))))))))))</f>
        <v/>
      </c>
      <c r="BL34" s="51" t="str">
        <f>IF($AK$7="有","",IF(AND(T34="",V34=""),IF($BH34=TIME(0,30,0),コード表!$B$143,IF($BH34=TIME(1,0,0),コード表!$B$144,IF($BH34=TIME(1,30,0),コード表!$B$145,IF($BH34=TIME(2,0,0),コード表!$B$146,IF($BH34=TIME(2,30,0),コード表!$B$147,IF($BH34=TIME(3,0,0),コード表!$B$148,IF($BH34=TIME(3,30,0),コード表!$B$149,IF($BH34=TIME(4,0,0),コード表!$B$150,IF($BH34=TIME(4,30,0),コード表!$B$151,IF($BH34=TIME(5,0,0),コード表!$B$152,IF($BH34=TIME(5,30,0),コード表!$B$153,IF($BH34=TIME(6,0,0),コード表!$B$154)))))))))))),IF(AND(T34="〇",V34=""),IF($BH34=TIME(0,30,0),コード表!$B$155,IF($BH34=TIME(1,0,0),コード表!$B$156,IF($BH34=TIME(1,30,0),コード表!$B$157,IF($BH34=TIME(2,0,0),コード表!$B$158,IF($BH34=TIME(2,30,0),コード表!$B$159,IF($BH34=TIME(3,0,0),コード表!$B$160,IF($BH34=TIME(3,30,0),コード表!$B$161,IF($BH34=TIME(4,0,0),コード表!$B$162,IF($BH34=TIME(4,30,0),コード表!$B$163,IF($BH34=TIME(5,0,0),コード表!$B$164,IF($BH34=TIME(5,30,0),コード表!$B$165,IF($BH34=TIME(6,0,0),コード表!$B$166)))))))))))),IF(AND(T34="",V34="〇"),IF($BH34=TIME(0,30,0),コード表!$B$167,IF($BH34=TIME(1,0,0),コード表!$B$168,IF($BH34=TIME(1,30,0),コード表!$B$169,IF($BH34=TIME(2,0,0),コード表!$B$170,IF($BH34=TIME(2,30,0),コード表!$B$171,IF($BH34=TIME(3,0,0),コード表!$B$172,IF($BH34=TIME(3,30,0),コード表!$B$173,IF($BH34=TIME(4,0,0),コード表!$B$174,IF($BH34=TIME(4,30,0),コード表!$B$175,IF($BH34=TIME(5,0,0),コード表!$B$176,IF($BH34=TIME(5,30,0),コード表!$B$177,IF($BH34=TIME(6,0,0),コード表!$B$178))))))))))))))))</f>
        <v/>
      </c>
      <c r="BM34" s="51">
        <f t="shared" si="12"/>
        <v>0</v>
      </c>
      <c r="BN34" s="77">
        <f t="shared" si="3"/>
        <v>0</v>
      </c>
      <c r="BO34" s="51">
        <f>IF(AD34=1,コード表!$B$179,IF(AD34=2,コード表!$B$180,IF(AD34=3,コード表!$B$181,IF(AD34=4,コード表!$B$182,IF(AD34=5,コード表!$B$183,IF(実績記録!AD34=6,コード表!$B$184,))))))</f>
        <v>0</v>
      </c>
      <c r="BP34" s="51">
        <f t="shared" si="13"/>
        <v>0</v>
      </c>
      <c r="BQ34" s="60"/>
      <c r="BR34" s="60"/>
      <c r="BS34" s="60"/>
      <c r="BU34" s="1">
        <f t="shared" si="14"/>
        <v>0</v>
      </c>
      <c r="BV34" s="1">
        <f t="shared" si="47"/>
        <v>0</v>
      </c>
      <c r="BW34" s="1">
        <f t="shared" si="47"/>
        <v>0</v>
      </c>
      <c r="BX34" s="1">
        <f t="shared" si="47"/>
        <v>0</v>
      </c>
      <c r="BZ34" s="93">
        <f t="shared" si="15"/>
        <v>0</v>
      </c>
    </row>
    <row r="35" spans="1:78" s="1" customFormat="1" ht="32.1" customHeight="1" thickTop="1" thickBot="1">
      <c r="A35" s="2"/>
      <c r="B35" s="14"/>
      <c r="C35" s="392"/>
      <c r="D35" s="224"/>
      <c r="E35" s="345" t="str">
        <f t="shared" si="0"/>
        <v/>
      </c>
      <c r="F35" s="346"/>
      <c r="G35" s="356"/>
      <c r="H35" s="357"/>
      <c r="I35" s="88" t="s">
        <v>50</v>
      </c>
      <c r="J35" s="358"/>
      <c r="K35" s="357"/>
      <c r="L35" s="358"/>
      <c r="M35" s="357"/>
      <c r="N35" s="88" t="s">
        <v>50</v>
      </c>
      <c r="O35" s="223"/>
      <c r="P35" s="295"/>
      <c r="Q35" s="348" t="str">
        <f t="shared" si="16"/>
        <v/>
      </c>
      <c r="R35" s="349"/>
      <c r="S35" s="350"/>
      <c r="T35" s="298"/>
      <c r="U35" s="261"/>
      <c r="V35" s="203"/>
      <c r="W35" s="261"/>
      <c r="X35" s="296" t="str">
        <f t="shared" si="1"/>
        <v/>
      </c>
      <c r="Y35" s="297"/>
      <c r="Z35" s="310" t="str">
        <f t="shared" si="5"/>
        <v/>
      </c>
      <c r="AA35" s="312"/>
      <c r="AB35" s="223"/>
      <c r="AC35" s="224"/>
      <c r="AD35" s="203"/>
      <c r="AE35" s="204"/>
      <c r="AF35" s="341">
        <f t="shared" si="2"/>
        <v>0</v>
      </c>
      <c r="AG35" s="342"/>
      <c r="AH35" s="342"/>
      <c r="AI35" s="343"/>
      <c r="AJ35" s="175" t="str">
        <f t="shared" si="6"/>
        <v/>
      </c>
      <c r="AK35" s="176"/>
      <c r="AL35" s="177"/>
      <c r="AM35" s="177"/>
      <c r="AN35" s="177"/>
      <c r="AO35" s="177"/>
      <c r="AP35" s="177"/>
      <c r="AQ35" s="177"/>
      <c r="AR35" s="177"/>
      <c r="AS35" s="177"/>
      <c r="AT35" s="178"/>
      <c r="AU35" s="87"/>
      <c r="AV35" s="2"/>
      <c r="AW35" s="69" t="str">
        <f>IF(C35="","",DATE(請求書!$K$29,請求書!$Q$29,実績記録!C35))</f>
        <v/>
      </c>
      <c r="AX35" s="52">
        <f t="shared" si="7"/>
        <v>0</v>
      </c>
      <c r="AY35" s="52">
        <f t="shared" si="17"/>
        <v>0</v>
      </c>
      <c r="AZ35" s="52">
        <f t="shared" ref="AZ35" si="58">AY35-AX35</f>
        <v>0</v>
      </c>
      <c r="BA35" s="51">
        <f>IF($AK$7="無",0,IF($AK$7="",0,IF($Q35=TIME(0,30,0),コード表!$B$3,IF($Q35=TIME(1,0,0),コード表!$B$4,IF($Q35=TIME(1,30,0),コード表!$B$5,IF($Q35=TIME(2,0,0),コード表!$B$6,IF($Q35=TIME(2,30,0),コード表!$B$7,IF($Q35=TIME(3,0,0),コード表!$B$8,IF($Q35=TIME(3,30,0),コード表!$B$9,IF($Q35=TIME(4,0,0),コード表!$B$10,IF($Q35=TIME(4,30,0),コード表!$B$11,IF($Q35=TIME(5,0,0),コード表!$B$12,IF($Q35=TIME(5,30,0),コード表!$B$13,IF($Q35=TIME(6,0,0),コード表!$B$14,IF($Q35=TIME(6,30,0),コード表!$B$15,IF($Q35=TIME(7,0,0),コード表!$B$16,IF($Q35=TIME(7,30,0),コード表!$B$17,IF($Q35=TIME(8,0,0),コード表!$B$18,IF($Q35=TIME(8,30,0),コード表!$B$19,IF($Q35=TIME(9,0,0),コード表!$B$20,IF($Q35=TIME(9,30,0),コード表!$B$21,IF($Q35=TIME(10,0,0),コード表!$B$22,IF($Q35=TIME(10,30,0),コード表!$B$23,IF($Q35=TIME(11,0,0),コード表!$B$24,IF($Q35=TIME(11,30,0),コード表!$B$25,IF($Q35=TIME(12,0,0),コード表!$B$26,IF($Q35=TIME(12,30,0),コード表!$B$27,IF($Q35=TIME(13,0,0),コード表!$B$28,IF($Q35=TIME(13,30,0),コード表!$B$29,IF($Q35=TIME(14,0,0),コード表!$B$30,IF($Q35=TIME(14,30,0),コード表!$B$31,IF($Q35=TIME(15,0,0),コード表!$B$32,IF($Q35=TIME(15,30,0),コード表!$B$33,IF($Q35=TIME(16,0,0),コード表!$B$34,""))))))))))))))))))))))))))))))))))</f>
        <v>0</v>
      </c>
      <c r="BB35" s="51">
        <f>IF($AK$7="有",0,IF($AK$7="",0,IF($Q35=TIME(0,30,0),コード表!$B$35,IF($Q35=TIME(1,0,0),コード表!$B$36,IF($Q35=TIME(1,30,0),コード表!$B$37,IF($Q35=TIME(2,0,0),コード表!$B$38,IF($Q35=TIME(2,30,0),コード表!$B$39,IF($Q35=TIME(3,0,0),コード表!$B$40,IF($Q35=TIME(3,30,0),コード表!$B$41,IF($Q35=TIME(4,0,0),コード表!$B$42,IF($Q35=TIME(4,30,0),コード表!$B$43,IF($Q35=TIME(5,0,0),コード表!$B$44,IF($Q35=TIME(5,30,0),コード表!$B$45,IF($Q35=TIME(6,0,0),コード表!$B$46,IF($Q35=TIME(6,30,0),コード表!$B$47,IF($Q35=TIME(7,0,0),コード表!$B$48,IF($Q35=TIME(7,30,0),コード表!$B$49,IF($Q35=TIME(8,0,0),コード表!$B$50,IF($Q35=TIME(8,30,0),コード表!$B$51,IF($Q35=TIME(9,0,0),コード表!$B$52,IF($Q35=TIME(9,30,0),コード表!$B$53,IF($Q35=TIME(10,0,0),コード表!$B$54,IF($Q35=TIME(10,30,0),コード表!$B$55,IF($Q35=TIME(11,0,0),コード表!$B$56,IF($Q35=TIME(11,30,0),コード表!$B$57,IF($Q35=TIME(12,0,0),コード表!$B$58,IF($Q35=TIME(12,30,0),コード表!$B$59,IF($Q35=TIME(13,0,0),コード表!$B$60,IF($Q35=TIME(13,30,0),コード表!$B$61,IF($Q35=TIME(14,0,0),コード表!$B$62,IF($Q35=TIME(14,30,0),コード表!$B$63,IF($Q35=TIME(15,0,0),コード表!$B$64,IF($Q35=TIME(15,30,0),コード表!$B$65,IF($Q35=TIME(16,0,0),コード表!$B$66,""))))))))))))))))))))))))))))))))))</f>
        <v>0</v>
      </c>
      <c r="BC35" s="51" t="str">
        <f>IF($AK$7="","",IF($AK$7="有","",IF(T35="","",IF($Q35=TIME(0,30,0),コード表!$B$67,IF($Q35=TIME(1,0,0),コード表!$B$68,IF($Q35=TIME(1,30,0),コード表!$B$69,IF($Q35=TIME(2,0,0),コード表!$B$70,IF($Q35=TIME(2,30,0),コード表!$B$71,IF($Q35=TIME(3,0,0),コード表!$B$72,IF($Q35=TIME(3,30,0),コード表!$B$73,IF($Q35=TIME(4,0,0),コード表!$B$74,IF($Q35=TIME(4,30,0),コード表!$B$75,IF($Q35=TIME(5,0,0),コード表!$B$76,IF($Q35=TIME(5,30,0),コード表!$B$77,IF($Q35=TIME(6,0,0),コード表!$B$78,IF($Q35=TIME(6,30,0),コード表!$B$79,IF($Q35=TIME(7,0,0),コード表!$B$80,IF($Q35=TIME(7,30,0),コード表!$B$81,IF($Q35=TIME(8,0,0),コード表!$B$82,IF($Q35=TIME(8,30,0),コード表!$B$83,IF($Q35=TIME(9,0,0),コード表!$B$84,IF($Q35=TIME(9,30,0),コード表!$B$85,IF($Q35=TIME(10,0,0),コード表!$B$86,IF($Q35=TIME(10,30,0),コード表!$B$87,IF($Q35=TIME(11,0,0),コード表!$B$88,IF($Q35=TIME(11,30,0),コード表!$B$89,IF($Q35=TIME(12,0,0),コード表!$B$90,IF($Q35=TIME(12,30,0),コード表!$B$91,IF($Q35=TIME(13,0,0),コード表!$B$92,IF($Q35=TIME(13,30,0),コード表!$B$93,IF($Q35=TIME(14,0,0),コード表!$B$94,IF($Q35=TIME(14,30,0),コード表!$B$95,IF($Q35=TIME(15,0,0),コード表!$B$96,IF($Q35=TIME(15,30,0),コード表!$B$97,IF($Q35=TIME(16,0,0),コード表!$B$98,"")))))))))))))))))))))))))))))))))))</f>
        <v/>
      </c>
      <c r="BD35" s="51" t="str">
        <f>IF($AK$7="","",IF($AK$7="有","",IF(V35="","",IF($Q35=TIME(0,30,0),コード表!$B$99,IF($Q35=TIME(1,0,0),コード表!$B$100,IF($Q35=TIME(1,30,0),コード表!$B$101,IF($Q35=TIME(2,0,0),コード表!$B$102,IF($Q35=TIME(2,30,0),コード表!$B$103,IF($Q35=TIME(3,0,0),コード表!$B$104,IF($Q35=TIME(3,30,0),コード表!$B$105,IF($Q35=TIME(4,0,0),コード表!$B$106,IF($Q35=TIME(4,30,0),コード表!$B$107,IF($Q35=TIME(5,0,0),コード表!$B$108,IF($Q35=TIME(5,30,0),コード表!$B$109,IF($Q35=TIME(6,0,0),コード表!$B$110,IF($Q35=TIME(6,30,0),コード表!$B$111,IF($Q35=TIME(7,0,0),コード表!$B$112,IF($Q35=TIME(7,30,0),コード表!$B$113,IF($Q35=TIME(8,0,0),コード表!$B$114,IF($Q35=TIME(8,30,0),コード表!$B$115,IF($Q35=TIME(9,0,0),コード表!$B$116,IF($Q35=TIME(9,30,0),コード表!$B$117,IF($Q35=TIME(10,0,0),コード表!$B$118,IF($Q35=TIME(10,30,0),コード表!$B$119,IF($Q35=TIME(11,0,0),コード表!$B$120,IF($Q35=TIME(11,30,0),コード表!$B$121,IF($Q35=TIME(12,0,0),コード表!$B$122,IF($Q35=TIME(12,30,0),コード表!$B$123,IF($Q35=TIME(13,0,0),コード表!$B$124,IF($Q35=TIME(13,30,0),コード表!$B$125,IF($Q35=TIME(14,0,0),コード表!$B$126,IF($Q35=TIME(14,30,0),コード表!$B$127,IF($Q35=TIME(15,0,0),コード表!$B$128,IF($Q35=TIME(15,30,0),コード表!$B$129,IF($Q35=TIME(16,0,0),コード表!$B$130,"")))))))))))))))))))))))))))))))))))</f>
        <v/>
      </c>
      <c r="BE35" s="52" t="str">
        <f t="shared" si="8"/>
        <v/>
      </c>
      <c r="BF35" s="52" t="str">
        <f t="shared" ref="BF35" si="59">IF(AND(BE35&gt;=TIME(0,15,0),MINUTE(BE35)&gt;=0),IF(MINUTE(BE35)&lt;15,TIME(HOUR(BE35),0,0),IF(MINUTE(BE35)&lt;45,TIME(HOUR(BE35),30,0),TIME(HOUR(BE35)+1,0,0))),"")</f>
        <v/>
      </c>
      <c r="BG35" s="52" t="str">
        <f t="shared" si="10"/>
        <v/>
      </c>
      <c r="BH35" s="52" t="str">
        <f t="shared" si="11"/>
        <v/>
      </c>
      <c r="BI35" s="51">
        <f>IF($AK$7="無",0,IF($AK$7="",0,IF($BF35=TIME(0,30,0),コード表!$B$131,IF($BF35=TIME(1,0,0),コード表!$B$132,IF($BF35=TIME(1,30,0),コード表!$B$133,IF($BF35=TIME(2,0,0),コード表!$B$134,IF($BF35=TIME(2,30,0),コード表!$B$135,IF($BF35=TIME(3,0,0),コード表!$B$136))))))))</f>
        <v>0</v>
      </c>
      <c r="BJ35" s="51">
        <f>IF($AK$7="無",0,IF($AK$7="",0,IF($BH35=TIME(0,30,0),コード表!$B$131,IF($BH35=TIME(1,0,0),コード表!$B$132,IF($BH35=TIME(1,30,0),コード表!$B$133,IF($BH35=TIME(2,0,0),コード表!$B$134,IF($BH35=TIME(2,30,0),コード表!$B$135,IF($BH35=TIME(3,0,0),コード表!$B$136,IF($BH35=TIME(3,30,0),コード表!$B$137,IF($BH35=TIME(4,0,0),コード表!$B$138,IF($BH35=TIME(4,30,0),コード表!$B$139,IF($BH35=TIME(5,0,0),コード表!$B$140,IF($BH35=TIME(5,30,0),コード表!$B$141,IF($BH35=TIME(6,0,0),コード表!$B$142))))))))))))))</f>
        <v>0</v>
      </c>
      <c r="BK35" s="51" t="str">
        <f>IF($AK$7="有","",IF(AND(T35="",V35=""),IF($BF35=TIME(0,30,0),コード表!$B$143,IF($BF35=TIME(1,0,0),コード表!$B$144,IF($BF35=TIME(1,30,0),コード表!$B$145,IF($BF35=TIME(2,0,0),コード表!$B$146,IF($BF35=TIME(2,30,0),コード表!$B$147,IF($BF35=TIME(3,0,0),コード表!$B$148)))))),IF(AND(T35="〇",V35=""),IF($BF35=TIME(0,30,0),コード表!$B$155,IF($BF35=TIME(1,0,0),コード表!$B$156,IF($BF35=TIME(1,30,0),コード表!$B$157,IF($BF35=TIME(2,0,0),コード表!$B$158,IF($BF35=TIME(2,30,0),コード表!$B$159,IF($BF35=TIME(3,0,0),コード表!$B$160)))))),IF(AND(T35="",V35="〇"),IF($BF35=TIME(0,30,0),コード表!$B$167,IF($BF35=TIME(1,0,0),コード表!$B$168,IF($BF35=TIME(1,30,0),コード表!$B$169,IF($BF35=TIME(2,0,0),コード表!$B$170,IF($BF35=TIME(2,30,0),コード表!$B$171,IF($BF35=TIME(3,0,0),コード表!$B$172))))))))))</f>
        <v/>
      </c>
      <c r="BL35" s="51" t="str">
        <f>IF($AK$7="有","",IF(AND(T35="",V35=""),IF($BH35=TIME(0,30,0),コード表!$B$143,IF($BH35=TIME(1,0,0),コード表!$B$144,IF($BH35=TIME(1,30,0),コード表!$B$145,IF($BH35=TIME(2,0,0),コード表!$B$146,IF($BH35=TIME(2,30,0),コード表!$B$147,IF($BH35=TIME(3,0,0),コード表!$B$148,IF($BH35=TIME(3,30,0),コード表!$B$149,IF($BH35=TIME(4,0,0),コード表!$B$150,IF($BH35=TIME(4,30,0),コード表!$B$151,IF($BH35=TIME(5,0,0),コード表!$B$152,IF($BH35=TIME(5,30,0),コード表!$B$153,IF($BH35=TIME(6,0,0),コード表!$B$154)))))))))))),IF(AND(T35="〇",V35=""),IF($BH35=TIME(0,30,0),コード表!$B$155,IF($BH35=TIME(1,0,0),コード表!$B$156,IF($BH35=TIME(1,30,0),コード表!$B$157,IF($BH35=TIME(2,0,0),コード表!$B$158,IF($BH35=TIME(2,30,0),コード表!$B$159,IF($BH35=TIME(3,0,0),コード表!$B$160,IF($BH35=TIME(3,30,0),コード表!$B$161,IF($BH35=TIME(4,0,0),コード表!$B$162,IF($BH35=TIME(4,30,0),コード表!$B$163,IF($BH35=TIME(5,0,0),コード表!$B$164,IF($BH35=TIME(5,30,0),コード表!$B$165,IF($BH35=TIME(6,0,0),コード表!$B$166)))))))))))),IF(AND(T35="",V35="〇"),IF($BH35=TIME(0,30,0),コード表!$B$167,IF($BH35=TIME(1,0,0),コード表!$B$168,IF($BH35=TIME(1,30,0),コード表!$B$169,IF($BH35=TIME(2,0,0),コード表!$B$170,IF($BH35=TIME(2,30,0),コード表!$B$171,IF($BH35=TIME(3,0,0),コード表!$B$172,IF($BH35=TIME(3,30,0),コード表!$B$173,IF($BH35=TIME(4,0,0),コード表!$B$174,IF($BH35=TIME(4,30,0),コード表!$B$175,IF($BH35=TIME(5,0,0),コード表!$B$176,IF($BH35=TIME(5,30,0),コード表!$B$177,IF($BH35=TIME(6,0,0),コード表!$B$178))))))))))))))))</f>
        <v/>
      </c>
      <c r="BM35" s="51">
        <f t="shared" si="12"/>
        <v>0</v>
      </c>
      <c r="BN35" s="77">
        <f t="shared" si="3"/>
        <v>0</v>
      </c>
      <c r="BO35" s="51">
        <f>IF(AD35=1,コード表!$B$179,IF(AD35=2,コード表!$B$180,IF(AD35=3,コード表!$B$181,IF(AD35=4,コード表!$B$182,IF(AD35=5,コード表!$B$183,IF(実績記録!AD35=6,コード表!$B$184,))))))</f>
        <v>0</v>
      </c>
      <c r="BP35" s="51">
        <f t="shared" si="13"/>
        <v>0</v>
      </c>
      <c r="BQ35" s="60"/>
      <c r="BR35" s="60"/>
      <c r="BS35" s="60"/>
      <c r="BU35" s="1">
        <f t="shared" si="14"/>
        <v>0</v>
      </c>
      <c r="BV35" s="1">
        <f t="shared" si="47"/>
        <v>0</v>
      </c>
      <c r="BW35" s="1">
        <f t="shared" si="47"/>
        <v>0</v>
      </c>
      <c r="BX35" s="1">
        <f t="shared" si="47"/>
        <v>0</v>
      </c>
      <c r="BZ35" s="93">
        <f t="shared" si="15"/>
        <v>0</v>
      </c>
    </row>
    <row r="36" spans="1:78" s="1" customFormat="1" ht="32.1" customHeight="1" thickTop="1" thickBot="1">
      <c r="A36" s="2"/>
      <c r="B36" s="14"/>
      <c r="C36" s="392"/>
      <c r="D36" s="224"/>
      <c r="E36" s="345" t="str">
        <f t="shared" si="0"/>
        <v/>
      </c>
      <c r="F36" s="346"/>
      <c r="G36" s="356"/>
      <c r="H36" s="357"/>
      <c r="I36" s="88" t="s">
        <v>50</v>
      </c>
      <c r="J36" s="358"/>
      <c r="K36" s="357"/>
      <c r="L36" s="358"/>
      <c r="M36" s="357"/>
      <c r="N36" s="88" t="s">
        <v>50</v>
      </c>
      <c r="O36" s="223"/>
      <c r="P36" s="295"/>
      <c r="Q36" s="348" t="str">
        <f t="shared" si="16"/>
        <v/>
      </c>
      <c r="R36" s="349"/>
      <c r="S36" s="350"/>
      <c r="T36" s="298"/>
      <c r="U36" s="261"/>
      <c r="V36" s="203"/>
      <c r="W36" s="261"/>
      <c r="X36" s="296" t="str">
        <f t="shared" si="1"/>
        <v/>
      </c>
      <c r="Y36" s="297"/>
      <c r="Z36" s="310" t="str">
        <f t="shared" si="5"/>
        <v/>
      </c>
      <c r="AA36" s="312"/>
      <c r="AB36" s="223"/>
      <c r="AC36" s="224"/>
      <c r="AD36" s="203"/>
      <c r="AE36" s="204"/>
      <c r="AF36" s="341">
        <f t="shared" si="2"/>
        <v>0</v>
      </c>
      <c r="AG36" s="342"/>
      <c r="AH36" s="342"/>
      <c r="AI36" s="343"/>
      <c r="AJ36" s="175" t="str">
        <f t="shared" si="6"/>
        <v/>
      </c>
      <c r="AK36" s="176"/>
      <c r="AL36" s="177"/>
      <c r="AM36" s="177"/>
      <c r="AN36" s="177"/>
      <c r="AO36" s="177"/>
      <c r="AP36" s="177"/>
      <c r="AQ36" s="177"/>
      <c r="AR36" s="177"/>
      <c r="AS36" s="177"/>
      <c r="AT36" s="178"/>
      <c r="AU36" s="87"/>
      <c r="AV36" s="2"/>
      <c r="AW36" s="69" t="str">
        <f>IF(C36="","",DATE(請求書!$K$29,請求書!$Q$29,実績記録!C36))</f>
        <v/>
      </c>
      <c r="AX36" s="52">
        <f t="shared" si="7"/>
        <v>0</v>
      </c>
      <c r="AY36" s="52">
        <f t="shared" si="17"/>
        <v>0</v>
      </c>
      <c r="AZ36" s="52">
        <f t="shared" ref="AZ36" si="60">AY36-AX36</f>
        <v>0</v>
      </c>
      <c r="BA36" s="51">
        <f>IF($AK$7="無",0,IF($AK$7="",0,IF($Q36=TIME(0,30,0),コード表!$B$3,IF($Q36=TIME(1,0,0),コード表!$B$4,IF($Q36=TIME(1,30,0),コード表!$B$5,IF($Q36=TIME(2,0,0),コード表!$B$6,IF($Q36=TIME(2,30,0),コード表!$B$7,IF($Q36=TIME(3,0,0),コード表!$B$8,IF($Q36=TIME(3,30,0),コード表!$B$9,IF($Q36=TIME(4,0,0),コード表!$B$10,IF($Q36=TIME(4,30,0),コード表!$B$11,IF($Q36=TIME(5,0,0),コード表!$B$12,IF($Q36=TIME(5,30,0),コード表!$B$13,IF($Q36=TIME(6,0,0),コード表!$B$14,IF($Q36=TIME(6,30,0),コード表!$B$15,IF($Q36=TIME(7,0,0),コード表!$B$16,IF($Q36=TIME(7,30,0),コード表!$B$17,IF($Q36=TIME(8,0,0),コード表!$B$18,IF($Q36=TIME(8,30,0),コード表!$B$19,IF($Q36=TIME(9,0,0),コード表!$B$20,IF($Q36=TIME(9,30,0),コード表!$B$21,IF($Q36=TIME(10,0,0),コード表!$B$22,IF($Q36=TIME(10,30,0),コード表!$B$23,IF($Q36=TIME(11,0,0),コード表!$B$24,IF($Q36=TIME(11,30,0),コード表!$B$25,IF($Q36=TIME(12,0,0),コード表!$B$26,IF($Q36=TIME(12,30,0),コード表!$B$27,IF($Q36=TIME(13,0,0),コード表!$B$28,IF($Q36=TIME(13,30,0),コード表!$B$29,IF($Q36=TIME(14,0,0),コード表!$B$30,IF($Q36=TIME(14,30,0),コード表!$B$31,IF($Q36=TIME(15,0,0),コード表!$B$32,IF($Q36=TIME(15,30,0),コード表!$B$33,IF($Q36=TIME(16,0,0),コード表!$B$34,""))))))))))))))))))))))))))))))))))</f>
        <v>0</v>
      </c>
      <c r="BB36" s="51">
        <f>IF($AK$7="有",0,IF($AK$7="",0,IF($Q36=TIME(0,30,0),コード表!$B$35,IF($Q36=TIME(1,0,0),コード表!$B$36,IF($Q36=TIME(1,30,0),コード表!$B$37,IF($Q36=TIME(2,0,0),コード表!$B$38,IF($Q36=TIME(2,30,0),コード表!$B$39,IF($Q36=TIME(3,0,0),コード表!$B$40,IF($Q36=TIME(3,30,0),コード表!$B$41,IF($Q36=TIME(4,0,0),コード表!$B$42,IF($Q36=TIME(4,30,0),コード表!$B$43,IF($Q36=TIME(5,0,0),コード表!$B$44,IF($Q36=TIME(5,30,0),コード表!$B$45,IF($Q36=TIME(6,0,0),コード表!$B$46,IF($Q36=TIME(6,30,0),コード表!$B$47,IF($Q36=TIME(7,0,0),コード表!$B$48,IF($Q36=TIME(7,30,0),コード表!$B$49,IF($Q36=TIME(8,0,0),コード表!$B$50,IF($Q36=TIME(8,30,0),コード表!$B$51,IF($Q36=TIME(9,0,0),コード表!$B$52,IF($Q36=TIME(9,30,0),コード表!$B$53,IF($Q36=TIME(10,0,0),コード表!$B$54,IF($Q36=TIME(10,30,0),コード表!$B$55,IF($Q36=TIME(11,0,0),コード表!$B$56,IF($Q36=TIME(11,30,0),コード表!$B$57,IF($Q36=TIME(12,0,0),コード表!$B$58,IF($Q36=TIME(12,30,0),コード表!$B$59,IF($Q36=TIME(13,0,0),コード表!$B$60,IF($Q36=TIME(13,30,0),コード表!$B$61,IF($Q36=TIME(14,0,0),コード表!$B$62,IF($Q36=TIME(14,30,0),コード表!$B$63,IF($Q36=TIME(15,0,0),コード表!$B$64,IF($Q36=TIME(15,30,0),コード表!$B$65,IF($Q36=TIME(16,0,0),コード表!$B$66,""))))))))))))))))))))))))))))))))))</f>
        <v>0</v>
      </c>
      <c r="BC36" s="51" t="str">
        <f>IF($AK$7="","",IF($AK$7="有","",IF(T36="","",IF($Q36=TIME(0,30,0),コード表!$B$67,IF($Q36=TIME(1,0,0),コード表!$B$68,IF($Q36=TIME(1,30,0),コード表!$B$69,IF($Q36=TIME(2,0,0),コード表!$B$70,IF($Q36=TIME(2,30,0),コード表!$B$71,IF($Q36=TIME(3,0,0),コード表!$B$72,IF($Q36=TIME(3,30,0),コード表!$B$73,IF($Q36=TIME(4,0,0),コード表!$B$74,IF($Q36=TIME(4,30,0),コード表!$B$75,IF($Q36=TIME(5,0,0),コード表!$B$76,IF($Q36=TIME(5,30,0),コード表!$B$77,IF($Q36=TIME(6,0,0),コード表!$B$78,IF($Q36=TIME(6,30,0),コード表!$B$79,IF($Q36=TIME(7,0,0),コード表!$B$80,IF($Q36=TIME(7,30,0),コード表!$B$81,IF($Q36=TIME(8,0,0),コード表!$B$82,IF($Q36=TIME(8,30,0),コード表!$B$83,IF($Q36=TIME(9,0,0),コード表!$B$84,IF($Q36=TIME(9,30,0),コード表!$B$85,IF($Q36=TIME(10,0,0),コード表!$B$86,IF($Q36=TIME(10,30,0),コード表!$B$87,IF($Q36=TIME(11,0,0),コード表!$B$88,IF($Q36=TIME(11,30,0),コード表!$B$89,IF($Q36=TIME(12,0,0),コード表!$B$90,IF($Q36=TIME(12,30,0),コード表!$B$91,IF($Q36=TIME(13,0,0),コード表!$B$92,IF($Q36=TIME(13,30,0),コード表!$B$93,IF($Q36=TIME(14,0,0),コード表!$B$94,IF($Q36=TIME(14,30,0),コード表!$B$95,IF($Q36=TIME(15,0,0),コード表!$B$96,IF($Q36=TIME(15,30,0),コード表!$B$97,IF($Q36=TIME(16,0,0),コード表!$B$98,"")))))))))))))))))))))))))))))))))))</f>
        <v/>
      </c>
      <c r="BD36" s="51" t="str">
        <f>IF($AK$7="","",IF($AK$7="有","",IF(V36="","",IF($Q36=TIME(0,30,0),コード表!$B$99,IF($Q36=TIME(1,0,0),コード表!$B$100,IF($Q36=TIME(1,30,0),コード表!$B$101,IF($Q36=TIME(2,0,0),コード表!$B$102,IF($Q36=TIME(2,30,0),コード表!$B$103,IF($Q36=TIME(3,0,0),コード表!$B$104,IF($Q36=TIME(3,30,0),コード表!$B$105,IF($Q36=TIME(4,0,0),コード表!$B$106,IF($Q36=TIME(4,30,0),コード表!$B$107,IF($Q36=TIME(5,0,0),コード表!$B$108,IF($Q36=TIME(5,30,0),コード表!$B$109,IF($Q36=TIME(6,0,0),コード表!$B$110,IF($Q36=TIME(6,30,0),コード表!$B$111,IF($Q36=TIME(7,0,0),コード表!$B$112,IF($Q36=TIME(7,30,0),コード表!$B$113,IF($Q36=TIME(8,0,0),コード表!$B$114,IF($Q36=TIME(8,30,0),コード表!$B$115,IF($Q36=TIME(9,0,0),コード表!$B$116,IF($Q36=TIME(9,30,0),コード表!$B$117,IF($Q36=TIME(10,0,0),コード表!$B$118,IF($Q36=TIME(10,30,0),コード表!$B$119,IF($Q36=TIME(11,0,0),コード表!$B$120,IF($Q36=TIME(11,30,0),コード表!$B$121,IF($Q36=TIME(12,0,0),コード表!$B$122,IF($Q36=TIME(12,30,0),コード表!$B$123,IF($Q36=TIME(13,0,0),コード表!$B$124,IF($Q36=TIME(13,30,0),コード表!$B$125,IF($Q36=TIME(14,0,0),コード表!$B$126,IF($Q36=TIME(14,30,0),コード表!$B$127,IF($Q36=TIME(15,0,0),コード表!$B$128,IF($Q36=TIME(15,30,0),コード表!$B$129,IF($Q36=TIME(16,0,0),コード表!$B$130,"")))))))))))))))))))))))))))))))))))</f>
        <v/>
      </c>
      <c r="BE36" s="52" t="str">
        <f t="shared" si="8"/>
        <v/>
      </c>
      <c r="BF36" s="52" t="str">
        <f t="shared" ref="BF36" si="61">IF(AND(BE36&gt;=TIME(0,15,0),MINUTE(BE36)&gt;=0),IF(MINUTE(BE36)&lt;15,TIME(HOUR(BE36),0,0),IF(MINUTE(BE36)&lt;45,TIME(HOUR(BE36),30,0),TIME(HOUR(BE36)+1,0,0))),"")</f>
        <v/>
      </c>
      <c r="BG36" s="52" t="str">
        <f t="shared" si="10"/>
        <v/>
      </c>
      <c r="BH36" s="52" t="str">
        <f t="shared" si="11"/>
        <v/>
      </c>
      <c r="BI36" s="51">
        <f>IF($AK$7="無",0,IF($AK$7="",0,IF($BF36=TIME(0,30,0),コード表!$B$131,IF($BF36=TIME(1,0,0),コード表!$B$132,IF($BF36=TIME(1,30,0),コード表!$B$133,IF($BF36=TIME(2,0,0),コード表!$B$134,IF($BF36=TIME(2,30,0),コード表!$B$135,IF($BF36=TIME(3,0,0),コード表!$B$136))))))))</f>
        <v>0</v>
      </c>
      <c r="BJ36" s="51">
        <f>IF($AK$7="無",0,IF($AK$7="",0,IF($BH36=TIME(0,30,0),コード表!$B$131,IF($BH36=TIME(1,0,0),コード表!$B$132,IF($BH36=TIME(1,30,0),コード表!$B$133,IF($BH36=TIME(2,0,0),コード表!$B$134,IF($BH36=TIME(2,30,0),コード表!$B$135,IF($BH36=TIME(3,0,0),コード表!$B$136,IF($BH36=TIME(3,30,0),コード表!$B$137,IF($BH36=TIME(4,0,0),コード表!$B$138,IF($BH36=TIME(4,30,0),コード表!$B$139,IF($BH36=TIME(5,0,0),コード表!$B$140,IF($BH36=TIME(5,30,0),コード表!$B$141,IF($BH36=TIME(6,0,0),コード表!$B$142))))))))))))))</f>
        <v>0</v>
      </c>
      <c r="BK36" s="51" t="str">
        <f>IF($AK$7="有","",IF(AND(T36="",V36=""),IF($BF36=TIME(0,30,0),コード表!$B$143,IF($BF36=TIME(1,0,0),コード表!$B$144,IF($BF36=TIME(1,30,0),コード表!$B$145,IF($BF36=TIME(2,0,0),コード表!$B$146,IF($BF36=TIME(2,30,0),コード表!$B$147,IF($BF36=TIME(3,0,0),コード表!$B$148)))))),IF(AND(T36="〇",V36=""),IF($BF36=TIME(0,30,0),コード表!$B$155,IF($BF36=TIME(1,0,0),コード表!$B$156,IF($BF36=TIME(1,30,0),コード表!$B$157,IF($BF36=TIME(2,0,0),コード表!$B$158,IF($BF36=TIME(2,30,0),コード表!$B$159,IF($BF36=TIME(3,0,0),コード表!$B$160)))))),IF(AND(T36="",V36="〇"),IF($BF36=TIME(0,30,0),コード表!$B$167,IF($BF36=TIME(1,0,0),コード表!$B$168,IF($BF36=TIME(1,30,0),コード表!$B$169,IF($BF36=TIME(2,0,0),コード表!$B$170,IF($BF36=TIME(2,30,0),コード表!$B$171,IF($BF36=TIME(3,0,0),コード表!$B$172))))))))))</f>
        <v/>
      </c>
      <c r="BL36" s="51" t="str">
        <f>IF($AK$7="有","",IF(AND(T36="",V36=""),IF($BH36=TIME(0,30,0),コード表!$B$143,IF($BH36=TIME(1,0,0),コード表!$B$144,IF($BH36=TIME(1,30,0),コード表!$B$145,IF($BH36=TIME(2,0,0),コード表!$B$146,IF($BH36=TIME(2,30,0),コード表!$B$147,IF($BH36=TIME(3,0,0),コード表!$B$148,IF($BH36=TIME(3,30,0),コード表!$B$149,IF($BH36=TIME(4,0,0),コード表!$B$150,IF($BH36=TIME(4,30,0),コード表!$B$151,IF($BH36=TIME(5,0,0),コード表!$B$152,IF($BH36=TIME(5,30,0),コード表!$B$153,IF($BH36=TIME(6,0,0),コード表!$B$154)))))))))))),IF(AND(T36="〇",V36=""),IF($BH36=TIME(0,30,0),コード表!$B$155,IF($BH36=TIME(1,0,0),コード表!$B$156,IF($BH36=TIME(1,30,0),コード表!$B$157,IF($BH36=TIME(2,0,0),コード表!$B$158,IF($BH36=TIME(2,30,0),コード表!$B$159,IF($BH36=TIME(3,0,0),コード表!$B$160,IF($BH36=TIME(3,30,0),コード表!$B$161,IF($BH36=TIME(4,0,0),コード表!$B$162,IF($BH36=TIME(4,30,0),コード表!$B$163,IF($BH36=TIME(5,0,0),コード表!$B$164,IF($BH36=TIME(5,30,0),コード表!$B$165,IF($BH36=TIME(6,0,0),コード表!$B$166)))))))))))),IF(AND(T36="",V36="〇"),IF($BH36=TIME(0,30,0),コード表!$B$167,IF($BH36=TIME(1,0,0),コード表!$B$168,IF($BH36=TIME(1,30,0),コード表!$B$169,IF($BH36=TIME(2,0,0),コード表!$B$170,IF($BH36=TIME(2,30,0),コード表!$B$171,IF($BH36=TIME(3,0,0),コード表!$B$172,IF($BH36=TIME(3,30,0),コード表!$B$173,IF($BH36=TIME(4,0,0),コード表!$B$174,IF($BH36=TIME(4,30,0),コード表!$B$175,IF($BH36=TIME(5,0,0),コード表!$B$176,IF($BH36=TIME(5,30,0),コード表!$B$177,IF($BH36=TIME(6,0,0),コード表!$B$178))))))))))))))))</f>
        <v/>
      </c>
      <c r="BM36" s="51">
        <f t="shared" si="12"/>
        <v>0</v>
      </c>
      <c r="BN36" s="77">
        <f t="shared" si="3"/>
        <v>0</v>
      </c>
      <c r="BO36" s="51">
        <f>IF(AD36=1,コード表!$B$179,IF(AD36=2,コード表!$B$180,IF(AD36=3,コード表!$B$181,IF(AD36=4,コード表!$B$182,IF(AD36=5,コード表!$B$183,IF(実績記録!AD36=6,コード表!$B$184,))))))</f>
        <v>0</v>
      </c>
      <c r="BP36" s="51">
        <f t="shared" si="13"/>
        <v>0</v>
      </c>
      <c r="BQ36" s="60"/>
      <c r="BR36" s="60"/>
      <c r="BS36" s="60"/>
      <c r="BU36" s="1">
        <f t="shared" si="14"/>
        <v>0</v>
      </c>
      <c r="BV36" s="1">
        <f t="shared" si="47"/>
        <v>0</v>
      </c>
      <c r="BW36" s="1">
        <f t="shared" si="47"/>
        <v>0</v>
      </c>
      <c r="BX36" s="1">
        <f t="shared" si="47"/>
        <v>0</v>
      </c>
      <c r="BZ36" s="93">
        <f t="shared" si="15"/>
        <v>0</v>
      </c>
    </row>
    <row r="37" spans="1:78" s="1" customFormat="1" ht="32.1" customHeight="1" thickTop="1" thickBot="1">
      <c r="A37" s="2"/>
      <c r="B37" s="6"/>
      <c r="C37" s="392"/>
      <c r="D37" s="224"/>
      <c r="E37" s="345" t="str">
        <f t="shared" si="0"/>
        <v/>
      </c>
      <c r="F37" s="346"/>
      <c r="G37" s="356"/>
      <c r="H37" s="357"/>
      <c r="I37" s="88" t="s">
        <v>50</v>
      </c>
      <c r="J37" s="358"/>
      <c r="K37" s="357"/>
      <c r="L37" s="358"/>
      <c r="M37" s="357"/>
      <c r="N37" s="88" t="s">
        <v>50</v>
      </c>
      <c r="O37" s="223"/>
      <c r="P37" s="295"/>
      <c r="Q37" s="348" t="str">
        <f t="shared" si="16"/>
        <v/>
      </c>
      <c r="R37" s="349"/>
      <c r="S37" s="350"/>
      <c r="T37" s="298"/>
      <c r="U37" s="261"/>
      <c r="V37" s="203"/>
      <c r="W37" s="261"/>
      <c r="X37" s="296" t="str">
        <f t="shared" si="1"/>
        <v/>
      </c>
      <c r="Y37" s="297"/>
      <c r="Z37" s="310" t="str">
        <f t="shared" si="5"/>
        <v/>
      </c>
      <c r="AA37" s="312"/>
      <c r="AB37" s="223"/>
      <c r="AC37" s="224"/>
      <c r="AD37" s="203"/>
      <c r="AE37" s="204"/>
      <c r="AF37" s="341">
        <f t="shared" si="2"/>
        <v>0</v>
      </c>
      <c r="AG37" s="342"/>
      <c r="AH37" s="342"/>
      <c r="AI37" s="343"/>
      <c r="AJ37" s="175" t="str">
        <f t="shared" si="6"/>
        <v/>
      </c>
      <c r="AK37" s="176"/>
      <c r="AL37" s="177"/>
      <c r="AM37" s="177"/>
      <c r="AN37" s="177"/>
      <c r="AO37" s="177"/>
      <c r="AP37" s="177"/>
      <c r="AQ37" s="177"/>
      <c r="AR37" s="177"/>
      <c r="AS37" s="177"/>
      <c r="AT37" s="178"/>
      <c r="AU37" s="87"/>
      <c r="AV37" s="2"/>
      <c r="AW37" s="69" t="str">
        <f>IF(C37="","",DATE(請求書!$K$29,請求書!$Q$29,実績記録!C37))</f>
        <v/>
      </c>
      <c r="AX37" s="52">
        <f t="shared" si="7"/>
        <v>0</v>
      </c>
      <c r="AY37" s="52">
        <f t="shared" si="17"/>
        <v>0</v>
      </c>
      <c r="AZ37" s="52">
        <f t="shared" ref="AZ37" si="62">AY37-AX37</f>
        <v>0</v>
      </c>
      <c r="BA37" s="51">
        <f>IF($AK$7="無",0,IF($AK$7="",0,IF($Q37=TIME(0,30,0),コード表!$B$3,IF($Q37=TIME(1,0,0),コード表!$B$4,IF($Q37=TIME(1,30,0),コード表!$B$5,IF($Q37=TIME(2,0,0),コード表!$B$6,IF($Q37=TIME(2,30,0),コード表!$B$7,IF($Q37=TIME(3,0,0),コード表!$B$8,IF($Q37=TIME(3,30,0),コード表!$B$9,IF($Q37=TIME(4,0,0),コード表!$B$10,IF($Q37=TIME(4,30,0),コード表!$B$11,IF($Q37=TIME(5,0,0),コード表!$B$12,IF($Q37=TIME(5,30,0),コード表!$B$13,IF($Q37=TIME(6,0,0),コード表!$B$14,IF($Q37=TIME(6,30,0),コード表!$B$15,IF($Q37=TIME(7,0,0),コード表!$B$16,IF($Q37=TIME(7,30,0),コード表!$B$17,IF($Q37=TIME(8,0,0),コード表!$B$18,IF($Q37=TIME(8,30,0),コード表!$B$19,IF($Q37=TIME(9,0,0),コード表!$B$20,IF($Q37=TIME(9,30,0),コード表!$B$21,IF($Q37=TIME(10,0,0),コード表!$B$22,IF($Q37=TIME(10,30,0),コード表!$B$23,IF($Q37=TIME(11,0,0),コード表!$B$24,IF($Q37=TIME(11,30,0),コード表!$B$25,IF($Q37=TIME(12,0,0),コード表!$B$26,IF($Q37=TIME(12,30,0),コード表!$B$27,IF($Q37=TIME(13,0,0),コード表!$B$28,IF($Q37=TIME(13,30,0),コード表!$B$29,IF($Q37=TIME(14,0,0),コード表!$B$30,IF($Q37=TIME(14,30,0),コード表!$B$31,IF($Q37=TIME(15,0,0),コード表!$B$32,IF($Q37=TIME(15,30,0),コード表!$B$33,IF($Q37=TIME(16,0,0),コード表!$B$34,""))))))))))))))))))))))))))))))))))</f>
        <v>0</v>
      </c>
      <c r="BB37" s="51">
        <f>IF($AK$7="有",0,IF($AK$7="",0,IF($Q37=TIME(0,30,0),コード表!$B$35,IF($Q37=TIME(1,0,0),コード表!$B$36,IF($Q37=TIME(1,30,0),コード表!$B$37,IF($Q37=TIME(2,0,0),コード表!$B$38,IF($Q37=TIME(2,30,0),コード表!$B$39,IF($Q37=TIME(3,0,0),コード表!$B$40,IF($Q37=TIME(3,30,0),コード表!$B$41,IF($Q37=TIME(4,0,0),コード表!$B$42,IF($Q37=TIME(4,30,0),コード表!$B$43,IF($Q37=TIME(5,0,0),コード表!$B$44,IF($Q37=TIME(5,30,0),コード表!$B$45,IF($Q37=TIME(6,0,0),コード表!$B$46,IF($Q37=TIME(6,30,0),コード表!$B$47,IF($Q37=TIME(7,0,0),コード表!$B$48,IF($Q37=TIME(7,30,0),コード表!$B$49,IF($Q37=TIME(8,0,0),コード表!$B$50,IF($Q37=TIME(8,30,0),コード表!$B$51,IF($Q37=TIME(9,0,0),コード表!$B$52,IF($Q37=TIME(9,30,0),コード表!$B$53,IF($Q37=TIME(10,0,0),コード表!$B$54,IF($Q37=TIME(10,30,0),コード表!$B$55,IF($Q37=TIME(11,0,0),コード表!$B$56,IF($Q37=TIME(11,30,0),コード表!$B$57,IF($Q37=TIME(12,0,0),コード表!$B$58,IF($Q37=TIME(12,30,0),コード表!$B$59,IF($Q37=TIME(13,0,0),コード表!$B$60,IF($Q37=TIME(13,30,0),コード表!$B$61,IF($Q37=TIME(14,0,0),コード表!$B$62,IF($Q37=TIME(14,30,0),コード表!$B$63,IF($Q37=TIME(15,0,0),コード表!$B$64,IF($Q37=TIME(15,30,0),コード表!$B$65,IF($Q37=TIME(16,0,0),コード表!$B$66,""))))))))))))))))))))))))))))))))))</f>
        <v>0</v>
      </c>
      <c r="BC37" s="51" t="str">
        <f>IF($AK$7="","",IF($AK$7="有","",IF(T37="","",IF($Q37=TIME(0,30,0),コード表!$B$67,IF($Q37=TIME(1,0,0),コード表!$B$68,IF($Q37=TIME(1,30,0),コード表!$B$69,IF($Q37=TIME(2,0,0),コード表!$B$70,IF($Q37=TIME(2,30,0),コード表!$B$71,IF($Q37=TIME(3,0,0),コード表!$B$72,IF($Q37=TIME(3,30,0),コード表!$B$73,IF($Q37=TIME(4,0,0),コード表!$B$74,IF($Q37=TIME(4,30,0),コード表!$B$75,IF($Q37=TIME(5,0,0),コード表!$B$76,IF($Q37=TIME(5,30,0),コード表!$B$77,IF($Q37=TIME(6,0,0),コード表!$B$78,IF($Q37=TIME(6,30,0),コード表!$B$79,IF($Q37=TIME(7,0,0),コード表!$B$80,IF($Q37=TIME(7,30,0),コード表!$B$81,IF($Q37=TIME(8,0,0),コード表!$B$82,IF($Q37=TIME(8,30,0),コード表!$B$83,IF($Q37=TIME(9,0,0),コード表!$B$84,IF($Q37=TIME(9,30,0),コード表!$B$85,IF($Q37=TIME(10,0,0),コード表!$B$86,IF($Q37=TIME(10,30,0),コード表!$B$87,IF($Q37=TIME(11,0,0),コード表!$B$88,IF($Q37=TIME(11,30,0),コード表!$B$89,IF($Q37=TIME(12,0,0),コード表!$B$90,IF($Q37=TIME(12,30,0),コード表!$B$91,IF($Q37=TIME(13,0,0),コード表!$B$92,IF($Q37=TIME(13,30,0),コード表!$B$93,IF($Q37=TIME(14,0,0),コード表!$B$94,IF($Q37=TIME(14,30,0),コード表!$B$95,IF($Q37=TIME(15,0,0),コード表!$B$96,IF($Q37=TIME(15,30,0),コード表!$B$97,IF($Q37=TIME(16,0,0),コード表!$B$98,"")))))))))))))))))))))))))))))))))))</f>
        <v/>
      </c>
      <c r="BD37" s="51" t="str">
        <f>IF($AK$7="","",IF($AK$7="有","",IF(V37="","",IF($Q37=TIME(0,30,0),コード表!$B$99,IF($Q37=TIME(1,0,0),コード表!$B$100,IF($Q37=TIME(1,30,0),コード表!$B$101,IF($Q37=TIME(2,0,0),コード表!$B$102,IF($Q37=TIME(2,30,0),コード表!$B$103,IF($Q37=TIME(3,0,0),コード表!$B$104,IF($Q37=TIME(3,30,0),コード表!$B$105,IF($Q37=TIME(4,0,0),コード表!$B$106,IF($Q37=TIME(4,30,0),コード表!$B$107,IF($Q37=TIME(5,0,0),コード表!$B$108,IF($Q37=TIME(5,30,0),コード表!$B$109,IF($Q37=TIME(6,0,0),コード表!$B$110,IF($Q37=TIME(6,30,0),コード表!$B$111,IF($Q37=TIME(7,0,0),コード表!$B$112,IF($Q37=TIME(7,30,0),コード表!$B$113,IF($Q37=TIME(8,0,0),コード表!$B$114,IF($Q37=TIME(8,30,0),コード表!$B$115,IF($Q37=TIME(9,0,0),コード表!$B$116,IF($Q37=TIME(9,30,0),コード表!$B$117,IF($Q37=TIME(10,0,0),コード表!$B$118,IF($Q37=TIME(10,30,0),コード表!$B$119,IF($Q37=TIME(11,0,0),コード表!$B$120,IF($Q37=TIME(11,30,0),コード表!$B$121,IF($Q37=TIME(12,0,0),コード表!$B$122,IF($Q37=TIME(12,30,0),コード表!$B$123,IF($Q37=TIME(13,0,0),コード表!$B$124,IF($Q37=TIME(13,30,0),コード表!$B$125,IF($Q37=TIME(14,0,0),コード表!$B$126,IF($Q37=TIME(14,30,0),コード表!$B$127,IF($Q37=TIME(15,0,0),コード表!$B$128,IF($Q37=TIME(15,30,0),コード表!$B$129,IF($Q37=TIME(16,0,0),コード表!$B$130,"")))))))))))))))))))))))))))))))))))</f>
        <v/>
      </c>
      <c r="BE37" s="52" t="str">
        <f t="shared" si="8"/>
        <v/>
      </c>
      <c r="BF37" s="52" t="str">
        <f t="shared" ref="BF37" si="63">IF(AND(BE37&gt;=TIME(0,15,0),MINUTE(BE37)&gt;=0),IF(MINUTE(BE37)&lt;15,TIME(HOUR(BE37),0,0),IF(MINUTE(BE37)&lt;45,TIME(HOUR(BE37),30,0),TIME(HOUR(BE37)+1,0,0))),"")</f>
        <v/>
      </c>
      <c r="BG37" s="52" t="str">
        <f t="shared" si="10"/>
        <v/>
      </c>
      <c r="BH37" s="52" t="str">
        <f t="shared" si="11"/>
        <v/>
      </c>
      <c r="BI37" s="51">
        <f>IF($AK$7="無",0,IF($AK$7="",0,IF($BF37=TIME(0,30,0),コード表!$B$131,IF($BF37=TIME(1,0,0),コード表!$B$132,IF($BF37=TIME(1,30,0),コード表!$B$133,IF($BF37=TIME(2,0,0),コード表!$B$134,IF($BF37=TIME(2,30,0),コード表!$B$135,IF($BF37=TIME(3,0,0),コード表!$B$136))))))))</f>
        <v>0</v>
      </c>
      <c r="BJ37" s="51">
        <f>IF($AK$7="無",0,IF($AK$7="",0,IF($BH37=TIME(0,30,0),コード表!$B$131,IF($BH37=TIME(1,0,0),コード表!$B$132,IF($BH37=TIME(1,30,0),コード表!$B$133,IF($BH37=TIME(2,0,0),コード表!$B$134,IF($BH37=TIME(2,30,0),コード表!$B$135,IF($BH37=TIME(3,0,0),コード表!$B$136,IF($BH37=TIME(3,30,0),コード表!$B$137,IF($BH37=TIME(4,0,0),コード表!$B$138,IF($BH37=TIME(4,30,0),コード表!$B$139,IF($BH37=TIME(5,0,0),コード表!$B$140,IF($BH37=TIME(5,30,0),コード表!$B$141,IF($BH37=TIME(6,0,0),コード表!$B$142))))))))))))))</f>
        <v>0</v>
      </c>
      <c r="BK37" s="51" t="str">
        <f>IF($AK$7="有","",IF(AND(T37="",V37=""),IF($BF37=TIME(0,30,0),コード表!$B$143,IF($BF37=TIME(1,0,0),コード表!$B$144,IF($BF37=TIME(1,30,0),コード表!$B$145,IF($BF37=TIME(2,0,0),コード表!$B$146,IF($BF37=TIME(2,30,0),コード表!$B$147,IF($BF37=TIME(3,0,0),コード表!$B$148)))))),IF(AND(T37="〇",V37=""),IF($BF37=TIME(0,30,0),コード表!$B$155,IF($BF37=TIME(1,0,0),コード表!$B$156,IF($BF37=TIME(1,30,0),コード表!$B$157,IF($BF37=TIME(2,0,0),コード表!$B$158,IF($BF37=TIME(2,30,0),コード表!$B$159,IF($BF37=TIME(3,0,0),コード表!$B$160)))))),IF(AND(T37="",V37="〇"),IF($BF37=TIME(0,30,0),コード表!$B$167,IF($BF37=TIME(1,0,0),コード表!$B$168,IF($BF37=TIME(1,30,0),コード表!$B$169,IF($BF37=TIME(2,0,0),コード表!$B$170,IF($BF37=TIME(2,30,0),コード表!$B$171,IF($BF37=TIME(3,0,0),コード表!$B$172))))))))))</f>
        <v/>
      </c>
      <c r="BL37" s="51" t="str">
        <f>IF($AK$7="有","",IF(AND(T37="",V37=""),IF($BH37=TIME(0,30,0),コード表!$B$143,IF($BH37=TIME(1,0,0),コード表!$B$144,IF($BH37=TIME(1,30,0),コード表!$B$145,IF($BH37=TIME(2,0,0),コード表!$B$146,IF($BH37=TIME(2,30,0),コード表!$B$147,IF($BH37=TIME(3,0,0),コード表!$B$148,IF($BH37=TIME(3,30,0),コード表!$B$149,IF($BH37=TIME(4,0,0),コード表!$B$150,IF($BH37=TIME(4,30,0),コード表!$B$151,IF($BH37=TIME(5,0,0),コード表!$B$152,IF($BH37=TIME(5,30,0),コード表!$B$153,IF($BH37=TIME(6,0,0),コード表!$B$154)))))))))))),IF(AND(T37="〇",V37=""),IF($BH37=TIME(0,30,0),コード表!$B$155,IF($BH37=TIME(1,0,0),コード表!$B$156,IF($BH37=TIME(1,30,0),コード表!$B$157,IF($BH37=TIME(2,0,0),コード表!$B$158,IF($BH37=TIME(2,30,0),コード表!$B$159,IF($BH37=TIME(3,0,0),コード表!$B$160,IF($BH37=TIME(3,30,0),コード表!$B$161,IF($BH37=TIME(4,0,0),コード表!$B$162,IF($BH37=TIME(4,30,0),コード表!$B$163,IF($BH37=TIME(5,0,0),コード表!$B$164,IF($BH37=TIME(5,30,0),コード表!$B$165,IF($BH37=TIME(6,0,0),コード表!$B$166)))))))))))),IF(AND(T37="",V37="〇"),IF($BH37=TIME(0,30,0),コード表!$B$167,IF($BH37=TIME(1,0,0),コード表!$B$168,IF($BH37=TIME(1,30,0),コード表!$B$169,IF($BH37=TIME(2,0,0),コード表!$B$170,IF($BH37=TIME(2,30,0),コード表!$B$171,IF($BH37=TIME(3,0,0),コード表!$B$172,IF($BH37=TIME(3,30,0),コード表!$B$173,IF($BH37=TIME(4,0,0),コード表!$B$174,IF($BH37=TIME(4,30,0),コード表!$B$175,IF($BH37=TIME(5,0,0),コード表!$B$176,IF($BH37=TIME(5,30,0),コード表!$B$177,IF($BH37=TIME(6,0,0),コード表!$B$178))))))))))))))))</f>
        <v/>
      </c>
      <c r="BM37" s="51">
        <f t="shared" si="12"/>
        <v>0</v>
      </c>
      <c r="BN37" s="77">
        <f t="shared" si="3"/>
        <v>0</v>
      </c>
      <c r="BO37" s="51">
        <f>IF(AD37=1,コード表!$B$179,IF(AD37=2,コード表!$B$180,IF(AD37=3,コード表!$B$181,IF(AD37=4,コード表!$B$182,IF(AD37=5,コード表!$B$183,IF(実績記録!AD37=6,コード表!$B$184,))))))</f>
        <v>0</v>
      </c>
      <c r="BP37" s="51">
        <f t="shared" si="13"/>
        <v>0</v>
      </c>
      <c r="BQ37" s="60"/>
      <c r="BR37" s="60"/>
      <c r="BS37" s="60"/>
      <c r="BU37" s="1">
        <f t="shared" si="14"/>
        <v>0</v>
      </c>
      <c r="BV37" s="1">
        <f t="shared" si="47"/>
        <v>0</v>
      </c>
      <c r="BW37" s="1">
        <f t="shared" si="47"/>
        <v>0</v>
      </c>
      <c r="BX37" s="1">
        <f t="shared" si="47"/>
        <v>0</v>
      </c>
      <c r="BZ37" s="93">
        <f t="shared" si="15"/>
        <v>0</v>
      </c>
    </row>
    <row r="38" spans="1:78" s="1" customFormat="1" ht="32.1" customHeight="1" thickTop="1" thickBot="1">
      <c r="A38" s="2"/>
      <c r="B38" s="6"/>
      <c r="C38" s="392"/>
      <c r="D38" s="224"/>
      <c r="E38" s="345" t="str">
        <f t="shared" si="0"/>
        <v/>
      </c>
      <c r="F38" s="346"/>
      <c r="G38" s="356"/>
      <c r="H38" s="357"/>
      <c r="I38" s="88" t="s">
        <v>50</v>
      </c>
      <c r="J38" s="358"/>
      <c r="K38" s="357"/>
      <c r="L38" s="358"/>
      <c r="M38" s="357"/>
      <c r="N38" s="88" t="s">
        <v>50</v>
      </c>
      <c r="O38" s="223"/>
      <c r="P38" s="295"/>
      <c r="Q38" s="348" t="str">
        <f t="shared" si="16"/>
        <v/>
      </c>
      <c r="R38" s="349"/>
      <c r="S38" s="350"/>
      <c r="T38" s="298"/>
      <c r="U38" s="261"/>
      <c r="V38" s="203"/>
      <c r="W38" s="261"/>
      <c r="X38" s="296" t="str">
        <f t="shared" si="1"/>
        <v/>
      </c>
      <c r="Y38" s="297"/>
      <c r="Z38" s="310" t="str">
        <f t="shared" si="5"/>
        <v/>
      </c>
      <c r="AA38" s="312"/>
      <c r="AB38" s="223"/>
      <c r="AC38" s="224"/>
      <c r="AD38" s="203"/>
      <c r="AE38" s="204"/>
      <c r="AF38" s="341">
        <f t="shared" si="2"/>
        <v>0</v>
      </c>
      <c r="AG38" s="342"/>
      <c r="AH38" s="342"/>
      <c r="AI38" s="343"/>
      <c r="AJ38" s="175" t="str">
        <f t="shared" si="6"/>
        <v/>
      </c>
      <c r="AK38" s="176"/>
      <c r="AL38" s="177"/>
      <c r="AM38" s="177"/>
      <c r="AN38" s="177"/>
      <c r="AO38" s="177"/>
      <c r="AP38" s="177"/>
      <c r="AQ38" s="177"/>
      <c r="AR38" s="177"/>
      <c r="AS38" s="177"/>
      <c r="AT38" s="178"/>
      <c r="AU38" s="87"/>
      <c r="AV38" s="2"/>
      <c r="AW38" s="69" t="str">
        <f>IF(C38="","",DATE(請求書!$K$29,請求書!$Q$29,実績記録!C38))</f>
        <v/>
      </c>
      <c r="AX38" s="52">
        <f t="shared" si="7"/>
        <v>0</v>
      </c>
      <c r="AY38" s="52">
        <f t="shared" si="17"/>
        <v>0</v>
      </c>
      <c r="AZ38" s="52">
        <f t="shared" ref="AZ38" si="64">AY38-AX38</f>
        <v>0</v>
      </c>
      <c r="BA38" s="51">
        <f>IF($AK$7="無",0,IF($AK$7="",0,IF($Q38=TIME(0,30,0),コード表!$B$3,IF($Q38=TIME(1,0,0),コード表!$B$4,IF($Q38=TIME(1,30,0),コード表!$B$5,IF($Q38=TIME(2,0,0),コード表!$B$6,IF($Q38=TIME(2,30,0),コード表!$B$7,IF($Q38=TIME(3,0,0),コード表!$B$8,IF($Q38=TIME(3,30,0),コード表!$B$9,IF($Q38=TIME(4,0,0),コード表!$B$10,IF($Q38=TIME(4,30,0),コード表!$B$11,IF($Q38=TIME(5,0,0),コード表!$B$12,IF($Q38=TIME(5,30,0),コード表!$B$13,IF($Q38=TIME(6,0,0),コード表!$B$14,IF($Q38=TIME(6,30,0),コード表!$B$15,IF($Q38=TIME(7,0,0),コード表!$B$16,IF($Q38=TIME(7,30,0),コード表!$B$17,IF($Q38=TIME(8,0,0),コード表!$B$18,IF($Q38=TIME(8,30,0),コード表!$B$19,IF($Q38=TIME(9,0,0),コード表!$B$20,IF($Q38=TIME(9,30,0),コード表!$B$21,IF($Q38=TIME(10,0,0),コード表!$B$22,IF($Q38=TIME(10,30,0),コード表!$B$23,IF($Q38=TIME(11,0,0),コード表!$B$24,IF($Q38=TIME(11,30,0),コード表!$B$25,IF($Q38=TIME(12,0,0),コード表!$B$26,IF($Q38=TIME(12,30,0),コード表!$B$27,IF($Q38=TIME(13,0,0),コード表!$B$28,IF($Q38=TIME(13,30,0),コード表!$B$29,IF($Q38=TIME(14,0,0),コード表!$B$30,IF($Q38=TIME(14,30,0),コード表!$B$31,IF($Q38=TIME(15,0,0),コード表!$B$32,IF($Q38=TIME(15,30,0),コード表!$B$33,IF($Q38=TIME(16,0,0),コード表!$B$34,""))))))))))))))))))))))))))))))))))</f>
        <v>0</v>
      </c>
      <c r="BB38" s="51">
        <f>IF($AK$7="有",0,IF($AK$7="",0,IF($Q38=TIME(0,30,0),コード表!$B$35,IF($Q38=TIME(1,0,0),コード表!$B$36,IF($Q38=TIME(1,30,0),コード表!$B$37,IF($Q38=TIME(2,0,0),コード表!$B$38,IF($Q38=TIME(2,30,0),コード表!$B$39,IF($Q38=TIME(3,0,0),コード表!$B$40,IF($Q38=TIME(3,30,0),コード表!$B$41,IF($Q38=TIME(4,0,0),コード表!$B$42,IF($Q38=TIME(4,30,0),コード表!$B$43,IF($Q38=TIME(5,0,0),コード表!$B$44,IF($Q38=TIME(5,30,0),コード表!$B$45,IF($Q38=TIME(6,0,0),コード表!$B$46,IF($Q38=TIME(6,30,0),コード表!$B$47,IF($Q38=TIME(7,0,0),コード表!$B$48,IF($Q38=TIME(7,30,0),コード表!$B$49,IF($Q38=TIME(8,0,0),コード表!$B$50,IF($Q38=TIME(8,30,0),コード表!$B$51,IF($Q38=TIME(9,0,0),コード表!$B$52,IF($Q38=TIME(9,30,0),コード表!$B$53,IF($Q38=TIME(10,0,0),コード表!$B$54,IF($Q38=TIME(10,30,0),コード表!$B$55,IF($Q38=TIME(11,0,0),コード表!$B$56,IF($Q38=TIME(11,30,0),コード表!$B$57,IF($Q38=TIME(12,0,0),コード表!$B$58,IF($Q38=TIME(12,30,0),コード表!$B$59,IF($Q38=TIME(13,0,0),コード表!$B$60,IF($Q38=TIME(13,30,0),コード表!$B$61,IF($Q38=TIME(14,0,0),コード表!$B$62,IF($Q38=TIME(14,30,0),コード表!$B$63,IF($Q38=TIME(15,0,0),コード表!$B$64,IF($Q38=TIME(15,30,0),コード表!$B$65,IF($Q38=TIME(16,0,0),コード表!$B$66,""))))))))))))))))))))))))))))))))))</f>
        <v>0</v>
      </c>
      <c r="BC38" s="51" t="str">
        <f>IF($AK$7="","",IF($AK$7="有","",IF(T38="","",IF($Q38=TIME(0,30,0),コード表!$B$67,IF($Q38=TIME(1,0,0),コード表!$B$68,IF($Q38=TIME(1,30,0),コード表!$B$69,IF($Q38=TIME(2,0,0),コード表!$B$70,IF($Q38=TIME(2,30,0),コード表!$B$71,IF($Q38=TIME(3,0,0),コード表!$B$72,IF($Q38=TIME(3,30,0),コード表!$B$73,IF($Q38=TIME(4,0,0),コード表!$B$74,IF($Q38=TIME(4,30,0),コード表!$B$75,IF($Q38=TIME(5,0,0),コード表!$B$76,IF($Q38=TIME(5,30,0),コード表!$B$77,IF($Q38=TIME(6,0,0),コード表!$B$78,IF($Q38=TIME(6,30,0),コード表!$B$79,IF($Q38=TIME(7,0,0),コード表!$B$80,IF($Q38=TIME(7,30,0),コード表!$B$81,IF($Q38=TIME(8,0,0),コード表!$B$82,IF($Q38=TIME(8,30,0),コード表!$B$83,IF($Q38=TIME(9,0,0),コード表!$B$84,IF($Q38=TIME(9,30,0),コード表!$B$85,IF($Q38=TIME(10,0,0),コード表!$B$86,IF($Q38=TIME(10,30,0),コード表!$B$87,IF($Q38=TIME(11,0,0),コード表!$B$88,IF($Q38=TIME(11,30,0),コード表!$B$89,IF($Q38=TIME(12,0,0),コード表!$B$90,IF($Q38=TIME(12,30,0),コード表!$B$91,IF($Q38=TIME(13,0,0),コード表!$B$92,IF($Q38=TIME(13,30,0),コード表!$B$93,IF($Q38=TIME(14,0,0),コード表!$B$94,IF($Q38=TIME(14,30,0),コード表!$B$95,IF($Q38=TIME(15,0,0),コード表!$B$96,IF($Q38=TIME(15,30,0),コード表!$B$97,IF($Q38=TIME(16,0,0),コード表!$B$98,"")))))))))))))))))))))))))))))))))))</f>
        <v/>
      </c>
      <c r="BD38" s="51" t="str">
        <f>IF($AK$7="","",IF($AK$7="有","",IF(V38="","",IF($Q38=TIME(0,30,0),コード表!$B$99,IF($Q38=TIME(1,0,0),コード表!$B$100,IF($Q38=TIME(1,30,0),コード表!$B$101,IF($Q38=TIME(2,0,0),コード表!$B$102,IF($Q38=TIME(2,30,0),コード表!$B$103,IF($Q38=TIME(3,0,0),コード表!$B$104,IF($Q38=TIME(3,30,0),コード表!$B$105,IF($Q38=TIME(4,0,0),コード表!$B$106,IF($Q38=TIME(4,30,0),コード表!$B$107,IF($Q38=TIME(5,0,0),コード表!$B$108,IF($Q38=TIME(5,30,0),コード表!$B$109,IF($Q38=TIME(6,0,0),コード表!$B$110,IF($Q38=TIME(6,30,0),コード表!$B$111,IF($Q38=TIME(7,0,0),コード表!$B$112,IF($Q38=TIME(7,30,0),コード表!$B$113,IF($Q38=TIME(8,0,0),コード表!$B$114,IF($Q38=TIME(8,30,0),コード表!$B$115,IF($Q38=TIME(9,0,0),コード表!$B$116,IF($Q38=TIME(9,30,0),コード表!$B$117,IF($Q38=TIME(10,0,0),コード表!$B$118,IF($Q38=TIME(10,30,0),コード表!$B$119,IF($Q38=TIME(11,0,0),コード表!$B$120,IF($Q38=TIME(11,30,0),コード表!$B$121,IF($Q38=TIME(12,0,0),コード表!$B$122,IF($Q38=TIME(12,30,0),コード表!$B$123,IF($Q38=TIME(13,0,0),コード表!$B$124,IF($Q38=TIME(13,30,0),コード表!$B$125,IF($Q38=TIME(14,0,0),コード表!$B$126,IF($Q38=TIME(14,30,0),コード表!$B$127,IF($Q38=TIME(15,0,0),コード表!$B$128,IF($Q38=TIME(15,30,0),コード表!$B$129,IF($Q38=TIME(16,0,0),コード表!$B$130,"")))))))))))))))))))))))))))))))))))</f>
        <v/>
      </c>
      <c r="BE38" s="52" t="str">
        <f t="shared" si="8"/>
        <v/>
      </c>
      <c r="BF38" s="52" t="str">
        <f t="shared" ref="BF38" si="65">IF(AND(BE38&gt;=TIME(0,15,0),MINUTE(BE38)&gt;=0),IF(MINUTE(BE38)&lt;15,TIME(HOUR(BE38),0,0),IF(MINUTE(BE38)&lt;45,TIME(HOUR(BE38),30,0),TIME(HOUR(BE38)+1,0,0))),"")</f>
        <v/>
      </c>
      <c r="BG38" s="52" t="str">
        <f t="shared" si="10"/>
        <v/>
      </c>
      <c r="BH38" s="52" t="str">
        <f t="shared" si="11"/>
        <v/>
      </c>
      <c r="BI38" s="51">
        <f>IF($AK$7="無",0,IF($AK$7="",0,IF($BF38=TIME(0,30,0),コード表!$B$131,IF($BF38=TIME(1,0,0),コード表!$B$132,IF($BF38=TIME(1,30,0),コード表!$B$133,IF($BF38=TIME(2,0,0),コード表!$B$134,IF($BF38=TIME(2,30,0),コード表!$B$135,IF($BF38=TIME(3,0,0),コード表!$B$136))))))))</f>
        <v>0</v>
      </c>
      <c r="BJ38" s="51">
        <f>IF($AK$7="無",0,IF($AK$7="",0,IF($BH38=TIME(0,30,0),コード表!$B$131,IF($BH38=TIME(1,0,0),コード表!$B$132,IF($BH38=TIME(1,30,0),コード表!$B$133,IF($BH38=TIME(2,0,0),コード表!$B$134,IF($BH38=TIME(2,30,0),コード表!$B$135,IF($BH38=TIME(3,0,0),コード表!$B$136,IF($BH38=TIME(3,30,0),コード表!$B$137,IF($BH38=TIME(4,0,0),コード表!$B$138,IF($BH38=TIME(4,30,0),コード表!$B$139,IF($BH38=TIME(5,0,0),コード表!$B$140,IF($BH38=TIME(5,30,0),コード表!$B$141,IF($BH38=TIME(6,0,0),コード表!$B$142))))))))))))))</f>
        <v>0</v>
      </c>
      <c r="BK38" s="51" t="str">
        <f>IF($AK$7="有","",IF(AND(T38="",V38=""),IF($BF38=TIME(0,30,0),コード表!$B$143,IF($BF38=TIME(1,0,0),コード表!$B$144,IF($BF38=TIME(1,30,0),コード表!$B$145,IF($BF38=TIME(2,0,0),コード表!$B$146,IF($BF38=TIME(2,30,0),コード表!$B$147,IF($BF38=TIME(3,0,0),コード表!$B$148)))))),IF(AND(T38="〇",V38=""),IF($BF38=TIME(0,30,0),コード表!$B$155,IF($BF38=TIME(1,0,0),コード表!$B$156,IF($BF38=TIME(1,30,0),コード表!$B$157,IF($BF38=TIME(2,0,0),コード表!$B$158,IF($BF38=TIME(2,30,0),コード表!$B$159,IF($BF38=TIME(3,0,0),コード表!$B$160)))))),IF(AND(T38="",V38="〇"),IF($BF38=TIME(0,30,0),コード表!$B$167,IF($BF38=TIME(1,0,0),コード表!$B$168,IF($BF38=TIME(1,30,0),コード表!$B$169,IF($BF38=TIME(2,0,0),コード表!$B$170,IF($BF38=TIME(2,30,0),コード表!$B$171,IF($BF38=TIME(3,0,0),コード表!$B$172))))))))))</f>
        <v/>
      </c>
      <c r="BL38" s="51" t="str">
        <f>IF($AK$7="有","",IF(AND(T38="",V38=""),IF($BH38=TIME(0,30,0),コード表!$B$143,IF($BH38=TIME(1,0,0),コード表!$B$144,IF($BH38=TIME(1,30,0),コード表!$B$145,IF($BH38=TIME(2,0,0),コード表!$B$146,IF($BH38=TIME(2,30,0),コード表!$B$147,IF($BH38=TIME(3,0,0),コード表!$B$148,IF($BH38=TIME(3,30,0),コード表!$B$149,IF($BH38=TIME(4,0,0),コード表!$B$150,IF($BH38=TIME(4,30,0),コード表!$B$151,IF($BH38=TIME(5,0,0),コード表!$B$152,IF($BH38=TIME(5,30,0),コード表!$B$153,IF($BH38=TIME(6,0,0),コード表!$B$154)))))))))))),IF(AND(T38="〇",V38=""),IF($BH38=TIME(0,30,0),コード表!$B$155,IF($BH38=TIME(1,0,0),コード表!$B$156,IF($BH38=TIME(1,30,0),コード表!$B$157,IF($BH38=TIME(2,0,0),コード表!$B$158,IF($BH38=TIME(2,30,0),コード表!$B$159,IF($BH38=TIME(3,0,0),コード表!$B$160,IF($BH38=TIME(3,30,0),コード表!$B$161,IF($BH38=TIME(4,0,0),コード表!$B$162,IF($BH38=TIME(4,30,0),コード表!$B$163,IF($BH38=TIME(5,0,0),コード表!$B$164,IF($BH38=TIME(5,30,0),コード表!$B$165,IF($BH38=TIME(6,0,0),コード表!$B$166)))))))))))),IF(AND(T38="",V38="〇"),IF($BH38=TIME(0,30,0),コード表!$B$167,IF($BH38=TIME(1,0,0),コード表!$B$168,IF($BH38=TIME(1,30,0),コード表!$B$169,IF($BH38=TIME(2,0,0),コード表!$B$170,IF($BH38=TIME(2,30,0),コード表!$B$171,IF($BH38=TIME(3,0,0),コード表!$B$172,IF($BH38=TIME(3,30,0),コード表!$B$173,IF($BH38=TIME(4,0,0),コード表!$B$174,IF($BH38=TIME(4,30,0),コード表!$B$175,IF($BH38=TIME(5,0,0),コード表!$B$176,IF($BH38=TIME(5,30,0),コード表!$B$177,IF($BH38=TIME(6,0,0),コード表!$B$178))))))))))))))))</f>
        <v/>
      </c>
      <c r="BM38" s="51">
        <f t="shared" si="12"/>
        <v>0</v>
      </c>
      <c r="BN38" s="77">
        <f t="shared" si="3"/>
        <v>0</v>
      </c>
      <c r="BO38" s="51">
        <f>IF(AD38=1,コード表!$B$179,IF(AD38=2,コード表!$B$180,IF(AD38=3,コード表!$B$181,IF(AD38=4,コード表!$B$182,IF(AD38=5,コード表!$B$183,IF(実績記録!AD38=6,コード表!$B$184,))))))</f>
        <v>0</v>
      </c>
      <c r="BP38" s="51">
        <f t="shared" si="13"/>
        <v>0</v>
      </c>
      <c r="BQ38" s="60"/>
      <c r="BR38" s="60"/>
      <c r="BS38" s="60"/>
      <c r="BU38" s="1">
        <f t="shared" si="14"/>
        <v>0</v>
      </c>
      <c r="BV38" s="1">
        <f t="shared" si="47"/>
        <v>0</v>
      </c>
      <c r="BW38" s="1">
        <f t="shared" si="47"/>
        <v>0</v>
      </c>
      <c r="BX38" s="1">
        <f t="shared" si="47"/>
        <v>0</v>
      </c>
      <c r="BZ38" s="93">
        <f t="shared" si="15"/>
        <v>0</v>
      </c>
    </row>
    <row r="39" spans="1:78" s="1" customFormat="1" ht="32.1" customHeight="1" thickTop="1" thickBot="1">
      <c r="A39" s="2"/>
      <c r="B39" s="6"/>
      <c r="C39" s="392"/>
      <c r="D39" s="224"/>
      <c r="E39" s="345" t="str">
        <f t="shared" si="0"/>
        <v/>
      </c>
      <c r="F39" s="346"/>
      <c r="G39" s="356"/>
      <c r="H39" s="357"/>
      <c r="I39" s="88" t="s">
        <v>50</v>
      </c>
      <c r="J39" s="358"/>
      <c r="K39" s="357"/>
      <c r="L39" s="358"/>
      <c r="M39" s="357"/>
      <c r="N39" s="88" t="s">
        <v>50</v>
      </c>
      <c r="O39" s="223"/>
      <c r="P39" s="295"/>
      <c r="Q39" s="348" t="str">
        <f t="shared" si="16"/>
        <v/>
      </c>
      <c r="R39" s="349"/>
      <c r="S39" s="350"/>
      <c r="T39" s="298"/>
      <c r="U39" s="261"/>
      <c r="V39" s="203"/>
      <c r="W39" s="261"/>
      <c r="X39" s="296" t="str">
        <f t="shared" si="1"/>
        <v/>
      </c>
      <c r="Y39" s="297"/>
      <c r="Z39" s="310" t="str">
        <f t="shared" si="5"/>
        <v/>
      </c>
      <c r="AA39" s="312"/>
      <c r="AB39" s="223"/>
      <c r="AC39" s="224"/>
      <c r="AD39" s="203"/>
      <c r="AE39" s="204"/>
      <c r="AF39" s="341">
        <f t="shared" si="2"/>
        <v>0</v>
      </c>
      <c r="AG39" s="342"/>
      <c r="AH39" s="342"/>
      <c r="AI39" s="343"/>
      <c r="AJ39" s="175" t="str">
        <f t="shared" si="6"/>
        <v/>
      </c>
      <c r="AK39" s="176"/>
      <c r="AL39" s="177"/>
      <c r="AM39" s="177"/>
      <c r="AN39" s="177"/>
      <c r="AO39" s="177"/>
      <c r="AP39" s="177"/>
      <c r="AQ39" s="177"/>
      <c r="AR39" s="177"/>
      <c r="AS39" s="177"/>
      <c r="AT39" s="178"/>
      <c r="AU39" s="87"/>
      <c r="AV39" s="2"/>
      <c r="AW39" s="69" t="str">
        <f>IF(C39="","",DATE(請求書!$K$29,請求書!$Q$29,実績記録!C39))</f>
        <v/>
      </c>
      <c r="AX39" s="52">
        <f t="shared" si="7"/>
        <v>0</v>
      </c>
      <c r="AY39" s="52">
        <f t="shared" si="17"/>
        <v>0</v>
      </c>
      <c r="AZ39" s="52">
        <f t="shared" ref="AZ39" si="66">AY39-AX39</f>
        <v>0</v>
      </c>
      <c r="BA39" s="51">
        <f>IF($AK$7="無",0,IF($AK$7="",0,IF($Q39=TIME(0,30,0),コード表!$B$3,IF($Q39=TIME(1,0,0),コード表!$B$4,IF($Q39=TIME(1,30,0),コード表!$B$5,IF($Q39=TIME(2,0,0),コード表!$B$6,IF($Q39=TIME(2,30,0),コード表!$B$7,IF($Q39=TIME(3,0,0),コード表!$B$8,IF($Q39=TIME(3,30,0),コード表!$B$9,IF($Q39=TIME(4,0,0),コード表!$B$10,IF($Q39=TIME(4,30,0),コード表!$B$11,IF($Q39=TIME(5,0,0),コード表!$B$12,IF($Q39=TIME(5,30,0),コード表!$B$13,IF($Q39=TIME(6,0,0),コード表!$B$14,IF($Q39=TIME(6,30,0),コード表!$B$15,IF($Q39=TIME(7,0,0),コード表!$B$16,IF($Q39=TIME(7,30,0),コード表!$B$17,IF($Q39=TIME(8,0,0),コード表!$B$18,IF($Q39=TIME(8,30,0),コード表!$B$19,IF($Q39=TIME(9,0,0),コード表!$B$20,IF($Q39=TIME(9,30,0),コード表!$B$21,IF($Q39=TIME(10,0,0),コード表!$B$22,IF($Q39=TIME(10,30,0),コード表!$B$23,IF($Q39=TIME(11,0,0),コード表!$B$24,IF($Q39=TIME(11,30,0),コード表!$B$25,IF($Q39=TIME(12,0,0),コード表!$B$26,IF($Q39=TIME(12,30,0),コード表!$B$27,IF($Q39=TIME(13,0,0),コード表!$B$28,IF($Q39=TIME(13,30,0),コード表!$B$29,IF($Q39=TIME(14,0,0),コード表!$B$30,IF($Q39=TIME(14,30,0),コード表!$B$31,IF($Q39=TIME(15,0,0),コード表!$B$32,IF($Q39=TIME(15,30,0),コード表!$B$33,IF($Q39=TIME(16,0,0),コード表!$B$34,""))))))))))))))))))))))))))))))))))</f>
        <v>0</v>
      </c>
      <c r="BB39" s="51">
        <f>IF($AK$7="有",0,IF($AK$7="",0,IF($Q39=TIME(0,30,0),コード表!$B$35,IF($Q39=TIME(1,0,0),コード表!$B$36,IF($Q39=TIME(1,30,0),コード表!$B$37,IF($Q39=TIME(2,0,0),コード表!$B$38,IF($Q39=TIME(2,30,0),コード表!$B$39,IF($Q39=TIME(3,0,0),コード表!$B$40,IF($Q39=TIME(3,30,0),コード表!$B$41,IF($Q39=TIME(4,0,0),コード表!$B$42,IF($Q39=TIME(4,30,0),コード表!$B$43,IF($Q39=TIME(5,0,0),コード表!$B$44,IF($Q39=TIME(5,30,0),コード表!$B$45,IF($Q39=TIME(6,0,0),コード表!$B$46,IF($Q39=TIME(6,30,0),コード表!$B$47,IF($Q39=TIME(7,0,0),コード表!$B$48,IF($Q39=TIME(7,30,0),コード表!$B$49,IF($Q39=TIME(8,0,0),コード表!$B$50,IF($Q39=TIME(8,30,0),コード表!$B$51,IF($Q39=TIME(9,0,0),コード表!$B$52,IF($Q39=TIME(9,30,0),コード表!$B$53,IF($Q39=TIME(10,0,0),コード表!$B$54,IF($Q39=TIME(10,30,0),コード表!$B$55,IF($Q39=TIME(11,0,0),コード表!$B$56,IF($Q39=TIME(11,30,0),コード表!$B$57,IF($Q39=TIME(12,0,0),コード表!$B$58,IF($Q39=TIME(12,30,0),コード表!$B$59,IF($Q39=TIME(13,0,0),コード表!$B$60,IF($Q39=TIME(13,30,0),コード表!$B$61,IF($Q39=TIME(14,0,0),コード表!$B$62,IF($Q39=TIME(14,30,0),コード表!$B$63,IF($Q39=TIME(15,0,0),コード表!$B$64,IF($Q39=TIME(15,30,0),コード表!$B$65,IF($Q39=TIME(16,0,0),コード表!$B$66,""))))))))))))))))))))))))))))))))))</f>
        <v>0</v>
      </c>
      <c r="BC39" s="51" t="str">
        <f>IF($AK$7="","",IF($AK$7="有","",IF(T39="","",IF($Q39=TIME(0,30,0),コード表!$B$67,IF($Q39=TIME(1,0,0),コード表!$B$68,IF($Q39=TIME(1,30,0),コード表!$B$69,IF($Q39=TIME(2,0,0),コード表!$B$70,IF($Q39=TIME(2,30,0),コード表!$B$71,IF($Q39=TIME(3,0,0),コード表!$B$72,IF($Q39=TIME(3,30,0),コード表!$B$73,IF($Q39=TIME(4,0,0),コード表!$B$74,IF($Q39=TIME(4,30,0),コード表!$B$75,IF($Q39=TIME(5,0,0),コード表!$B$76,IF($Q39=TIME(5,30,0),コード表!$B$77,IF($Q39=TIME(6,0,0),コード表!$B$78,IF($Q39=TIME(6,30,0),コード表!$B$79,IF($Q39=TIME(7,0,0),コード表!$B$80,IF($Q39=TIME(7,30,0),コード表!$B$81,IF($Q39=TIME(8,0,0),コード表!$B$82,IF($Q39=TIME(8,30,0),コード表!$B$83,IF($Q39=TIME(9,0,0),コード表!$B$84,IF($Q39=TIME(9,30,0),コード表!$B$85,IF($Q39=TIME(10,0,0),コード表!$B$86,IF($Q39=TIME(10,30,0),コード表!$B$87,IF($Q39=TIME(11,0,0),コード表!$B$88,IF($Q39=TIME(11,30,0),コード表!$B$89,IF($Q39=TIME(12,0,0),コード表!$B$90,IF($Q39=TIME(12,30,0),コード表!$B$91,IF($Q39=TIME(13,0,0),コード表!$B$92,IF($Q39=TIME(13,30,0),コード表!$B$93,IF($Q39=TIME(14,0,0),コード表!$B$94,IF($Q39=TIME(14,30,0),コード表!$B$95,IF($Q39=TIME(15,0,0),コード表!$B$96,IF($Q39=TIME(15,30,0),コード表!$B$97,IF($Q39=TIME(16,0,0),コード表!$B$98,"")))))))))))))))))))))))))))))))))))</f>
        <v/>
      </c>
      <c r="BD39" s="51" t="str">
        <f>IF($AK$7="","",IF($AK$7="有","",IF(V39="","",IF($Q39=TIME(0,30,0),コード表!$B$99,IF($Q39=TIME(1,0,0),コード表!$B$100,IF($Q39=TIME(1,30,0),コード表!$B$101,IF($Q39=TIME(2,0,0),コード表!$B$102,IF($Q39=TIME(2,30,0),コード表!$B$103,IF($Q39=TIME(3,0,0),コード表!$B$104,IF($Q39=TIME(3,30,0),コード表!$B$105,IF($Q39=TIME(4,0,0),コード表!$B$106,IF($Q39=TIME(4,30,0),コード表!$B$107,IF($Q39=TIME(5,0,0),コード表!$B$108,IF($Q39=TIME(5,30,0),コード表!$B$109,IF($Q39=TIME(6,0,0),コード表!$B$110,IF($Q39=TIME(6,30,0),コード表!$B$111,IF($Q39=TIME(7,0,0),コード表!$B$112,IF($Q39=TIME(7,30,0),コード表!$B$113,IF($Q39=TIME(8,0,0),コード表!$B$114,IF($Q39=TIME(8,30,0),コード表!$B$115,IF($Q39=TIME(9,0,0),コード表!$B$116,IF($Q39=TIME(9,30,0),コード表!$B$117,IF($Q39=TIME(10,0,0),コード表!$B$118,IF($Q39=TIME(10,30,0),コード表!$B$119,IF($Q39=TIME(11,0,0),コード表!$B$120,IF($Q39=TIME(11,30,0),コード表!$B$121,IF($Q39=TIME(12,0,0),コード表!$B$122,IF($Q39=TIME(12,30,0),コード表!$B$123,IF($Q39=TIME(13,0,0),コード表!$B$124,IF($Q39=TIME(13,30,0),コード表!$B$125,IF($Q39=TIME(14,0,0),コード表!$B$126,IF($Q39=TIME(14,30,0),コード表!$B$127,IF($Q39=TIME(15,0,0),コード表!$B$128,IF($Q39=TIME(15,30,0),コード表!$B$129,IF($Q39=TIME(16,0,0),コード表!$B$130,"")))))))))))))))))))))))))))))))))))</f>
        <v/>
      </c>
      <c r="BE39" s="52" t="str">
        <f t="shared" si="8"/>
        <v/>
      </c>
      <c r="BF39" s="52" t="str">
        <f t="shared" ref="BF39" si="67">IF(AND(BE39&gt;=TIME(0,15,0),MINUTE(BE39)&gt;=0),IF(MINUTE(BE39)&lt;15,TIME(HOUR(BE39),0,0),IF(MINUTE(BE39)&lt;45,TIME(HOUR(BE39),30,0),TIME(HOUR(BE39)+1,0,0))),"")</f>
        <v/>
      </c>
      <c r="BG39" s="52" t="str">
        <f t="shared" si="10"/>
        <v/>
      </c>
      <c r="BH39" s="52" t="str">
        <f t="shared" si="11"/>
        <v/>
      </c>
      <c r="BI39" s="51">
        <f>IF($AK$7="無",0,IF($AK$7="",0,IF($BF39=TIME(0,30,0),コード表!$B$131,IF($BF39=TIME(1,0,0),コード表!$B$132,IF($BF39=TIME(1,30,0),コード表!$B$133,IF($BF39=TIME(2,0,0),コード表!$B$134,IF($BF39=TIME(2,30,0),コード表!$B$135,IF($BF39=TIME(3,0,0),コード表!$B$136))))))))</f>
        <v>0</v>
      </c>
      <c r="BJ39" s="51">
        <f>IF($AK$7="無",0,IF($AK$7="",0,IF($BH39=TIME(0,30,0),コード表!$B$131,IF($BH39=TIME(1,0,0),コード表!$B$132,IF($BH39=TIME(1,30,0),コード表!$B$133,IF($BH39=TIME(2,0,0),コード表!$B$134,IF($BH39=TIME(2,30,0),コード表!$B$135,IF($BH39=TIME(3,0,0),コード表!$B$136,IF($BH39=TIME(3,30,0),コード表!$B$137,IF($BH39=TIME(4,0,0),コード表!$B$138,IF($BH39=TIME(4,30,0),コード表!$B$139,IF($BH39=TIME(5,0,0),コード表!$B$140,IF($BH39=TIME(5,30,0),コード表!$B$141,IF($BH39=TIME(6,0,0),コード表!$B$142))))))))))))))</f>
        <v>0</v>
      </c>
      <c r="BK39" s="51" t="str">
        <f>IF($AK$7="有","",IF(AND(T39="",V39=""),IF($BF39=TIME(0,30,0),コード表!$B$143,IF($BF39=TIME(1,0,0),コード表!$B$144,IF($BF39=TIME(1,30,0),コード表!$B$145,IF($BF39=TIME(2,0,0),コード表!$B$146,IF($BF39=TIME(2,30,0),コード表!$B$147,IF($BF39=TIME(3,0,0),コード表!$B$148)))))),IF(AND(T39="〇",V39=""),IF($BF39=TIME(0,30,0),コード表!$B$155,IF($BF39=TIME(1,0,0),コード表!$B$156,IF($BF39=TIME(1,30,0),コード表!$B$157,IF($BF39=TIME(2,0,0),コード表!$B$158,IF($BF39=TIME(2,30,0),コード表!$B$159,IF($BF39=TIME(3,0,0),コード表!$B$160)))))),IF(AND(T39="",V39="〇"),IF($BF39=TIME(0,30,0),コード表!$B$167,IF($BF39=TIME(1,0,0),コード表!$B$168,IF($BF39=TIME(1,30,0),コード表!$B$169,IF($BF39=TIME(2,0,0),コード表!$B$170,IF($BF39=TIME(2,30,0),コード表!$B$171,IF($BF39=TIME(3,0,0),コード表!$B$172))))))))))</f>
        <v/>
      </c>
      <c r="BL39" s="51" t="str">
        <f>IF($AK$7="有","",IF(AND(T39="",V39=""),IF($BH39=TIME(0,30,0),コード表!$B$143,IF($BH39=TIME(1,0,0),コード表!$B$144,IF($BH39=TIME(1,30,0),コード表!$B$145,IF($BH39=TIME(2,0,0),コード表!$B$146,IF($BH39=TIME(2,30,0),コード表!$B$147,IF($BH39=TIME(3,0,0),コード表!$B$148,IF($BH39=TIME(3,30,0),コード表!$B$149,IF($BH39=TIME(4,0,0),コード表!$B$150,IF($BH39=TIME(4,30,0),コード表!$B$151,IF($BH39=TIME(5,0,0),コード表!$B$152,IF($BH39=TIME(5,30,0),コード表!$B$153,IF($BH39=TIME(6,0,0),コード表!$B$154)))))))))))),IF(AND(T39="〇",V39=""),IF($BH39=TIME(0,30,0),コード表!$B$155,IF($BH39=TIME(1,0,0),コード表!$B$156,IF($BH39=TIME(1,30,0),コード表!$B$157,IF($BH39=TIME(2,0,0),コード表!$B$158,IF($BH39=TIME(2,30,0),コード表!$B$159,IF($BH39=TIME(3,0,0),コード表!$B$160,IF($BH39=TIME(3,30,0),コード表!$B$161,IF($BH39=TIME(4,0,0),コード表!$B$162,IF($BH39=TIME(4,30,0),コード表!$B$163,IF($BH39=TIME(5,0,0),コード表!$B$164,IF($BH39=TIME(5,30,0),コード表!$B$165,IF($BH39=TIME(6,0,0),コード表!$B$166)))))))))))),IF(AND(T39="",V39="〇"),IF($BH39=TIME(0,30,0),コード表!$B$167,IF($BH39=TIME(1,0,0),コード表!$B$168,IF($BH39=TIME(1,30,0),コード表!$B$169,IF($BH39=TIME(2,0,0),コード表!$B$170,IF($BH39=TIME(2,30,0),コード表!$B$171,IF($BH39=TIME(3,0,0),コード表!$B$172,IF($BH39=TIME(3,30,0),コード表!$B$173,IF($BH39=TIME(4,0,0),コード表!$B$174,IF($BH39=TIME(4,30,0),コード表!$B$175,IF($BH39=TIME(5,0,0),コード表!$B$176,IF($BH39=TIME(5,30,0),コード表!$B$177,IF($BH39=TIME(6,0,0),コード表!$B$178))))))))))))))))</f>
        <v/>
      </c>
      <c r="BM39" s="51">
        <f t="shared" si="12"/>
        <v>0</v>
      </c>
      <c r="BN39" s="77">
        <f t="shared" si="3"/>
        <v>0</v>
      </c>
      <c r="BO39" s="51">
        <f>IF(AD39=1,コード表!$B$179,IF(AD39=2,コード表!$B$180,IF(AD39=3,コード表!$B$181,IF(AD39=4,コード表!$B$182,IF(AD39=5,コード表!$B$183,IF(実績記録!AD39=6,コード表!$B$184,))))))</f>
        <v>0</v>
      </c>
      <c r="BP39" s="51">
        <f t="shared" si="13"/>
        <v>0</v>
      </c>
      <c r="BQ39" s="60"/>
      <c r="BR39" s="60"/>
      <c r="BS39" s="60"/>
      <c r="BU39" s="1">
        <f t="shared" si="14"/>
        <v>0</v>
      </c>
      <c r="BV39" s="1">
        <f t="shared" si="47"/>
        <v>0</v>
      </c>
      <c r="BW39" s="1">
        <f t="shared" si="47"/>
        <v>0</v>
      </c>
      <c r="BX39" s="1">
        <f t="shared" si="47"/>
        <v>0</v>
      </c>
      <c r="BZ39" s="93">
        <f t="shared" si="15"/>
        <v>0</v>
      </c>
    </row>
    <row r="40" spans="1:78" s="1" customFormat="1" ht="32.1" customHeight="1" thickTop="1" thickBot="1">
      <c r="A40" s="2"/>
      <c r="B40" s="6"/>
      <c r="C40" s="392"/>
      <c r="D40" s="224"/>
      <c r="E40" s="345" t="str">
        <f t="shared" si="0"/>
        <v/>
      </c>
      <c r="F40" s="346"/>
      <c r="G40" s="356"/>
      <c r="H40" s="357"/>
      <c r="I40" s="88" t="s">
        <v>50</v>
      </c>
      <c r="J40" s="358"/>
      <c r="K40" s="357"/>
      <c r="L40" s="358"/>
      <c r="M40" s="357"/>
      <c r="N40" s="88" t="s">
        <v>50</v>
      </c>
      <c r="O40" s="223"/>
      <c r="P40" s="295"/>
      <c r="Q40" s="348" t="str">
        <f t="shared" si="16"/>
        <v/>
      </c>
      <c r="R40" s="349"/>
      <c r="S40" s="350"/>
      <c r="T40" s="298"/>
      <c r="U40" s="261"/>
      <c r="V40" s="203"/>
      <c r="W40" s="261"/>
      <c r="X40" s="296" t="str">
        <f t="shared" si="1"/>
        <v/>
      </c>
      <c r="Y40" s="297"/>
      <c r="Z40" s="310" t="str">
        <f t="shared" si="5"/>
        <v/>
      </c>
      <c r="AA40" s="312"/>
      <c r="AB40" s="223"/>
      <c r="AC40" s="224"/>
      <c r="AD40" s="203"/>
      <c r="AE40" s="204"/>
      <c r="AF40" s="341">
        <f t="shared" si="2"/>
        <v>0</v>
      </c>
      <c r="AG40" s="342"/>
      <c r="AH40" s="342"/>
      <c r="AI40" s="343"/>
      <c r="AJ40" s="175" t="str">
        <f t="shared" si="6"/>
        <v/>
      </c>
      <c r="AK40" s="176"/>
      <c r="AL40" s="177"/>
      <c r="AM40" s="177"/>
      <c r="AN40" s="177"/>
      <c r="AO40" s="177"/>
      <c r="AP40" s="177"/>
      <c r="AQ40" s="177"/>
      <c r="AR40" s="177"/>
      <c r="AS40" s="177"/>
      <c r="AT40" s="178"/>
      <c r="AU40" s="87"/>
      <c r="AV40" s="2"/>
      <c r="AW40" s="69" t="str">
        <f>IF(C40="","",DATE(請求書!$K$29,請求書!$Q$29,実績記録!C40))</f>
        <v/>
      </c>
      <c r="AX40" s="52">
        <f t="shared" si="7"/>
        <v>0</v>
      </c>
      <c r="AY40" s="52">
        <f t="shared" si="17"/>
        <v>0</v>
      </c>
      <c r="AZ40" s="52">
        <f t="shared" ref="AZ40" si="68">AY40-AX40</f>
        <v>0</v>
      </c>
      <c r="BA40" s="51">
        <f>IF($AK$7="無",0,IF($AK$7="",0,IF($Q40=TIME(0,30,0),コード表!$B$3,IF($Q40=TIME(1,0,0),コード表!$B$4,IF($Q40=TIME(1,30,0),コード表!$B$5,IF($Q40=TIME(2,0,0),コード表!$B$6,IF($Q40=TIME(2,30,0),コード表!$B$7,IF($Q40=TIME(3,0,0),コード表!$B$8,IF($Q40=TIME(3,30,0),コード表!$B$9,IF($Q40=TIME(4,0,0),コード表!$B$10,IF($Q40=TIME(4,30,0),コード表!$B$11,IF($Q40=TIME(5,0,0),コード表!$B$12,IF($Q40=TIME(5,30,0),コード表!$B$13,IF($Q40=TIME(6,0,0),コード表!$B$14,IF($Q40=TIME(6,30,0),コード表!$B$15,IF($Q40=TIME(7,0,0),コード表!$B$16,IF($Q40=TIME(7,30,0),コード表!$B$17,IF($Q40=TIME(8,0,0),コード表!$B$18,IF($Q40=TIME(8,30,0),コード表!$B$19,IF($Q40=TIME(9,0,0),コード表!$B$20,IF($Q40=TIME(9,30,0),コード表!$B$21,IF($Q40=TIME(10,0,0),コード表!$B$22,IF($Q40=TIME(10,30,0),コード表!$B$23,IF($Q40=TIME(11,0,0),コード表!$B$24,IF($Q40=TIME(11,30,0),コード表!$B$25,IF($Q40=TIME(12,0,0),コード表!$B$26,IF($Q40=TIME(12,30,0),コード表!$B$27,IF($Q40=TIME(13,0,0),コード表!$B$28,IF($Q40=TIME(13,30,0),コード表!$B$29,IF($Q40=TIME(14,0,0),コード表!$B$30,IF($Q40=TIME(14,30,0),コード表!$B$31,IF($Q40=TIME(15,0,0),コード表!$B$32,IF($Q40=TIME(15,30,0),コード表!$B$33,IF($Q40=TIME(16,0,0),コード表!$B$34,""))))))))))))))))))))))))))))))))))</f>
        <v>0</v>
      </c>
      <c r="BB40" s="51">
        <f>IF($AK$7="有",0,IF($AK$7="",0,IF($Q40=TIME(0,30,0),コード表!$B$35,IF($Q40=TIME(1,0,0),コード表!$B$36,IF($Q40=TIME(1,30,0),コード表!$B$37,IF($Q40=TIME(2,0,0),コード表!$B$38,IF($Q40=TIME(2,30,0),コード表!$B$39,IF($Q40=TIME(3,0,0),コード表!$B$40,IF($Q40=TIME(3,30,0),コード表!$B$41,IF($Q40=TIME(4,0,0),コード表!$B$42,IF($Q40=TIME(4,30,0),コード表!$B$43,IF($Q40=TIME(5,0,0),コード表!$B$44,IF($Q40=TIME(5,30,0),コード表!$B$45,IF($Q40=TIME(6,0,0),コード表!$B$46,IF($Q40=TIME(6,30,0),コード表!$B$47,IF($Q40=TIME(7,0,0),コード表!$B$48,IF($Q40=TIME(7,30,0),コード表!$B$49,IF($Q40=TIME(8,0,0),コード表!$B$50,IF($Q40=TIME(8,30,0),コード表!$B$51,IF($Q40=TIME(9,0,0),コード表!$B$52,IF($Q40=TIME(9,30,0),コード表!$B$53,IF($Q40=TIME(10,0,0),コード表!$B$54,IF($Q40=TIME(10,30,0),コード表!$B$55,IF($Q40=TIME(11,0,0),コード表!$B$56,IF($Q40=TIME(11,30,0),コード表!$B$57,IF($Q40=TIME(12,0,0),コード表!$B$58,IF($Q40=TIME(12,30,0),コード表!$B$59,IF($Q40=TIME(13,0,0),コード表!$B$60,IF($Q40=TIME(13,30,0),コード表!$B$61,IF($Q40=TIME(14,0,0),コード表!$B$62,IF($Q40=TIME(14,30,0),コード表!$B$63,IF($Q40=TIME(15,0,0),コード表!$B$64,IF($Q40=TIME(15,30,0),コード表!$B$65,IF($Q40=TIME(16,0,0),コード表!$B$66,""))))))))))))))))))))))))))))))))))</f>
        <v>0</v>
      </c>
      <c r="BC40" s="51" t="str">
        <f>IF($AK$7="","",IF($AK$7="有","",IF(T40="","",IF($Q40=TIME(0,30,0),コード表!$B$67,IF($Q40=TIME(1,0,0),コード表!$B$68,IF($Q40=TIME(1,30,0),コード表!$B$69,IF($Q40=TIME(2,0,0),コード表!$B$70,IF($Q40=TIME(2,30,0),コード表!$B$71,IF($Q40=TIME(3,0,0),コード表!$B$72,IF($Q40=TIME(3,30,0),コード表!$B$73,IF($Q40=TIME(4,0,0),コード表!$B$74,IF($Q40=TIME(4,30,0),コード表!$B$75,IF($Q40=TIME(5,0,0),コード表!$B$76,IF($Q40=TIME(5,30,0),コード表!$B$77,IF($Q40=TIME(6,0,0),コード表!$B$78,IF($Q40=TIME(6,30,0),コード表!$B$79,IF($Q40=TIME(7,0,0),コード表!$B$80,IF($Q40=TIME(7,30,0),コード表!$B$81,IF($Q40=TIME(8,0,0),コード表!$B$82,IF($Q40=TIME(8,30,0),コード表!$B$83,IF($Q40=TIME(9,0,0),コード表!$B$84,IF($Q40=TIME(9,30,0),コード表!$B$85,IF($Q40=TIME(10,0,0),コード表!$B$86,IF($Q40=TIME(10,30,0),コード表!$B$87,IF($Q40=TIME(11,0,0),コード表!$B$88,IF($Q40=TIME(11,30,0),コード表!$B$89,IF($Q40=TIME(12,0,0),コード表!$B$90,IF($Q40=TIME(12,30,0),コード表!$B$91,IF($Q40=TIME(13,0,0),コード表!$B$92,IF($Q40=TIME(13,30,0),コード表!$B$93,IF($Q40=TIME(14,0,0),コード表!$B$94,IF($Q40=TIME(14,30,0),コード表!$B$95,IF($Q40=TIME(15,0,0),コード表!$B$96,IF($Q40=TIME(15,30,0),コード表!$B$97,IF($Q40=TIME(16,0,0),コード表!$B$98,"")))))))))))))))))))))))))))))))))))</f>
        <v/>
      </c>
      <c r="BD40" s="51" t="str">
        <f>IF($AK$7="","",IF($AK$7="有","",IF(V40="","",IF($Q40=TIME(0,30,0),コード表!$B$99,IF($Q40=TIME(1,0,0),コード表!$B$100,IF($Q40=TIME(1,30,0),コード表!$B$101,IF($Q40=TIME(2,0,0),コード表!$B$102,IF($Q40=TIME(2,30,0),コード表!$B$103,IF($Q40=TIME(3,0,0),コード表!$B$104,IF($Q40=TIME(3,30,0),コード表!$B$105,IF($Q40=TIME(4,0,0),コード表!$B$106,IF($Q40=TIME(4,30,0),コード表!$B$107,IF($Q40=TIME(5,0,0),コード表!$B$108,IF($Q40=TIME(5,30,0),コード表!$B$109,IF($Q40=TIME(6,0,0),コード表!$B$110,IF($Q40=TIME(6,30,0),コード表!$B$111,IF($Q40=TIME(7,0,0),コード表!$B$112,IF($Q40=TIME(7,30,0),コード表!$B$113,IF($Q40=TIME(8,0,0),コード表!$B$114,IF($Q40=TIME(8,30,0),コード表!$B$115,IF($Q40=TIME(9,0,0),コード表!$B$116,IF($Q40=TIME(9,30,0),コード表!$B$117,IF($Q40=TIME(10,0,0),コード表!$B$118,IF($Q40=TIME(10,30,0),コード表!$B$119,IF($Q40=TIME(11,0,0),コード表!$B$120,IF($Q40=TIME(11,30,0),コード表!$B$121,IF($Q40=TIME(12,0,0),コード表!$B$122,IF($Q40=TIME(12,30,0),コード表!$B$123,IF($Q40=TIME(13,0,0),コード表!$B$124,IF($Q40=TIME(13,30,0),コード表!$B$125,IF($Q40=TIME(14,0,0),コード表!$B$126,IF($Q40=TIME(14,30,0),コード表!$B$127,IF($Q40=TIME(15,0,0),コード表!$B$128,IF($Q40=TIME(15,30,0),コード表!$B$129,IF($Q40=TIME(16,0,0),コード表!$B$130,"")))))))))))))))))))))))))))))))))))</f>
        <v/>
      </c>
      <c r="BE40" s="52" t="str">
        <f t="shared" si="8"/>
        <v/>
      </c>
      <c r="BF40" s="52" t="str">
        <f t="shared" ref="BF40" si="69">IF(AND(BE40&gt;=TIME(0,15,0),MINUTE(BE40)&gt;=0),IF(MINUTE(BE40)&lt;15,TIME(HOUR(BE40),0,0),IF(MINUTE(BE40)&lt;45,TIME(HOUR(BE40),30,0),TIME(HOUR(BE40)+1,0,0))),"")</f>
        <v/>
      </c>
      <c r="BG40" s="52" t="str">
        <f t="shared" si="10"/>
        <v/>
      </c>
      <c r="BH40" s="52" t="str">
        <f t="shared" si="11"/>
        <v/>
      </c>
      <c r="BI40" s="51">
        <f>IF($AK$7="無",0,IF($AK$7="",0,IF($BF40=TIME(0,30,0),コード表!$B$131,IF($BF40=TIME(1,0,0),コード表!$B$132,IF($BF40=TIME(1,30,0),コード表!$B$133,IF($BF40=TIME(2,0,0),コード表!$B$134,IF($BF40=TIME(2,30,0),コード表!$B$135,IF($BF40=TIME(3,0,0),コード表!$B$136))))))))</f>
        <v>0</v>
      </c>
      <c r="BJ40" s="51">
        <f>IF($AK$7="無",0,IF($AK$7="",0,IF($BH40=TIME(0,30,0),コード表!$B$131,IF($BH40=TIME(1,0,0),コード表!$B$132,IF($BH40=TIME(1,30,0),コード表!$B$133,IF($BH40=TIME(2,0,0),コード表!$B$134,IF($BH40=TIME(2,30,0),コード表!$B$135,IF($BH40=TIME(3,0,0),コード表!$B$136,IF($BH40=TIME(3,30,0),コード表!$B$137,IF($BH40=TIME(4,0,0),コード表!$B$138,IF($BH40=TIME(4,30,0),コード表!$B$139,IF($BH40=TIME(5,0,0),コード表!$B$140,IF($BH40=TIME(5,30,0),コード表!$B$141,IF($BH40=TIME(6,0,0),コード表!$B$142))))))))))))))</f>
        <v>0</v>
      </c>
      <c r="BK40" s="51" t="str">
        <f>IF($AK$7="有","",IF(AND(T40="",V40=""),IF($BF40=TIME(0,30,0),コード表!$B$143,IF($BF40=TIME(1,0,0),コード表!$B$144,IF($BF40=TIME(1,30,0),コード表!$B$145,IF($BF40=TIME(2,0,0),コード表!$B$146,IF($BF40=TIME(2,30,0),コード表!$B$147,IF($BF40=TIME(3,0,0),コード表!$B$148)))))),IF(AND(T40="〇",V40=""),IF($BF40=TIME(0,30,0),コード表!$B$155,IF($BF40=TIME(1,0,0),コード表!$B$156,IF($BF40=TIME(1,30,0),コード表!$B$157,IF($BF40=TIME(2,0,0),コード表!$B$158,IF($BF40=TIME(2,30,0),コード表!$B$159,IF($BF40=TIME(3,0,0),コード表!$B$160)))))),IF(AND(T40="",V40="〇"),IF($BF40=TIME(0,30,0),コード表!$B$167,IF($BF40=TIME(1,0,0),コード表!$B$168,IF($BF40=TIME(1,30,0),コード表!$B$169,IF($BF40=TIME(2,0,0),コード表!$B$170,IF($BF40=TIME(2,30,0),コード表!$B$171,IF($BF40=TIME(3,0,0),コード表!$B$172))))))))))</f>
        <v/>
      </c>
      <c r="BL40" s="51" t="str">
        <f>IF($AK$7="有","",IF(AND(T40="",V40=""),IF($BH40=TIME(0,30,0),コード表!$B$143,IF($BH40=TIME(1,0,0),コード表!$B$144,IF($BH40=TIME(1,30,0),コード表!$B$145,IF($BH40=TIME(2,0,0),コード表!$B$146,IF($BH40=TIME(2,30,0),コード表!$B$147,IF($BH40=TIME(3,0,0),コード表!$B$148,IF($BH40=TIME(3,30,0),コード表!$B$149,IF($BH40=TIME(4,0,0),コード表!$B$150,IF($BH40=TIME(4,30,0),コード表!$B$151,IF($BH40=TIME(5,0,0),コード表!$B$152,IF($BH40=TIME(5,30,0),コード表!$B$153,IF($BH40=TIME(6,0,0),コード表!$B$154)))))))))))),IF(AND(T40="〇",V40=""),IF($BH40=TIME(0,30,0),コード表!$B$155,IF($BH40=TIME(1,0,0),コード表!$B$156,IF($BH40=TIME(1,30,0),コード表!$B$157,IF($BH40=TIME(2,0,0),コード表!$B$158,IF($BH40=TIME(2,30,0),コード表!$B$159,IF($BH40=TIME(3,0,0),コード表!$B$160,IF($BH40=TIME(3,30,0),コード表!$B$161,IF($BH40=TIME(4,0,0),コード表!$B$162,IF($BH40=TIME(4,30,0),コード表!$B$163,IF($BH40=TIME(5,0,0),コード表!$B$164,IF($BH40=TIME(5,30,0),コード表!$B$165,IF($BH40=TIME(6,0,0),コード表!$B$166)))))))))))),IF(AND(T40="",V40="〇"),IF($BH40=TIME(0,30,0),コード表!$B$167,IF($BH40=TIME(1,0,0),コード表!$B$168,IF($BH40=TIME(1,30,0),コード表!$B$169,IF($BH40=TIME(2,0,0),コード表!$B$170,IF($BH40=TIME(2,30,0),コード表!$B$171,IF($BH40=TIME(3,0,0),コード表!$B$172,IF($BH40=TIME(3,30,0),コード表!$B$173,IF($BH40=TIME(4,0,0),コード表!$B$174,IF($BH40=TIME(4,30,0),コード表!$B$175,IF($BH40=TIME(5,0,0),コード表!$B$176,IF($BH40=TIME(5,30,0),コード表!$B$177,IF($BH40=TIME(6,0,0),コード表!$B$178))))))))))))))))</f>
        <v/>
      </c>
      <c r="BM40" s="51">
        <f t="shared" si="12"/>
        <v>0</v>
      </c>
      <c r="BN40" s="77">
        <f t="shared" si="3"/>
        <v>0</v>
      </c>
      <c r="BO40" s="51">
        <f>IF(AD40=1,コード表!$B$179,IF(AD40=2,コード表!$B$180,IF(AD40=3,コード表!$B$181,IF(AD40=4,コード表!$B$182,IF(AD40=5,コード表!$B$183,IF(実績記録!AD40=6,コード表!$B$184,))))))</f>
        <v>0</v>
      </c>
      <c r="BP40" s="51">
        <f t="shared" si="13"/>
        <v>0</v>
      </c>
      <c r="BQ40" s="60"/>
      <c r="BR40" s="60"/>
      <c r="BS40" s="60"/>
      <c r="BU40" s="1">
        <f t="shared" si="14"/>
        <v>0</v>
      </c>
      <c r="BV40" s="1">
        <f t="shared" si="47"/>
        <v>0</v>
      </c>
      <c r="BW40" s="1">
        <f t="shared" si="47"/>
        <v>0</v>
      </c>
      <c r="BX40" s="1">
        <f t="shared" si="47"/>
        <v>0</v>
      </c>
      <c r="BZ40" s="93">
        <f t="shared" si="15"/>
        <v>0</v>
      </c>
    </row>
    <row r="41" spans="1:78" s="1" customFormat="1" ht="32.1" customHeight="1" thickTop="1" thickBot="1">
      <c r="A41" s="2"/>
      <c r="B41" s="14"/>
      <c r="C41" s="392"/>
      <c r="D41" s="224"/>
      <c r="E41" s="345" t="str">
        <f t="shared" si="0"/>
        <v/>
      </c>
      <c r="F41" s="346"/>
      <c r="G41" s="356"/>
      <c r="H41" s="357"/>
      <c r="I41" s="88" t="s">
        <v>50</v>
      </c>
      <c r="J41" s="358"/>
      <c r="K41" s="357"/>
      <c r="L41" s="358"/>
      <c r="M41" s="357"/>
      <c r="N41" s="88" t="s">
        <v>50</v>
      </c>
      <c r="O41" s="223"/>
      <c r="P41" s="295"/>
      <c r="Q41" s="348" t="str">
        <f t="shared" si="16"/>
        <v/>
      </c>
      <c r="R41" s="349"/>
      <c r="S41" s="350"/>
      <c r="T41" s="298"/>
      <c r="U41" s="261"/>
      <c r="V41" s="203"/>
      <c r="W41" s="261"/>
      <c r="X41" s="296" t="str">
        <f t="shared" si="1"/>
        <v/>
      </c>
      <c r="Y41" s="297"/>
      <c r="Z41" s="310" t="str">
        <f t="shared" si="5"/>
        <v/>
      </c>
      <c r="AA41" s="312"/>
      <c r="AB41" s="223"/>
      <c r="AC41" s="224"/>
      <c r="AD41" s="203"/>
      <c r="AE41" s="204"/>
      <c r="AF41" s="341">
        <f t="shared" si="2"/>
        <v>0</v>
      </c>
      <c r="AG41" s="342"/>
      <c r="AH41" s="342"/>
      <c r="AI41" s="343"/>
      <c r="AJ41" s="175" t="str">
        <f t="shared" si="6"/>
        <v/>
      </c>
      <c r="AK41" s="176"/>
      <c r="AL41" s="177"/>
      <c r="AM41" s="177"/>
      <c r="AN41" s="177"/>
      <c r="AO41" s="177"/>
      <c r="AP41" s="177"/>
      <c r="AQ41" s="177"/>
      <c r="AR41" s="177"/>
      <c r="AS41" s="177"/>
      <c r="AT41" s="178"/>
      <c r="AU41" s="87"/>
      <c r="AV41" s="2"/>
      <c r="AW41" s="69" t="str">
        <f>IF(C41="","",DATE(請求書!$K$29,請求書!$Q$29,実績記録!C41))</f>
        <v/>
      </c>
      <c r="AX41" s="52">
        <f t="shared" si="7"/>
        <v>0</v>
      </c>
      <c r="AY41" s="52">
        <f t="shared" si="17"/>
        <v>0</v>
      </c>
      <c r="AZ41" s="52">
        <f t="shared" ref="AZ41" si="70">AY41-AX41</f>
        <v>0</v>
      </c>
      <c r="BA41" s="51">
        <f>IF($AK$7="無",0,IF($AK$7="",0,IF($Q41=TIME(0,30,0),コード表!$B$3,IF($Q41=TIME(1,0,0),コード表!$B$4,IF($Q41=TIME(1,30,0),コード表!$B$5,IF($Q41=TIME(2,0,0),コード表!$B$6,IF($Q41=TIME(2,30,0),コード表!$B$7,IF($Q41=TIME(3,0,0),コード表!$B$8,IF($Q41=TIME(3,30,0),コード表!$B$9,IF($Q41=TIME(4,0,0),コード表!$B$10,IF($Q41=TIME(4,30,0),コード表!$B$11,IF($Q41=TIME(5,0,0),コード表!$B$12,IF($Q41=TIME(5,30,0),コード表!$B$13,IF($Q41=TIME(6,0,0),コード表!$B$14,IF($Q41=TIME(6,30,0),コード表!$B$15,IF($Q41=TIME(7,0,0),コード表!$B$16,IF($Q41=TIME(7,30,0),コード表!$B$17,IF($Q41=TIME(8,0,0),コード表!$B$18,IF($Q41=TIME(8,30,0),コード表!$B$19,IF($Q41=TIME(9,0,0),コード表!$B$20,IF($Q41=TIME(9,30,0),コード表!$B$21,IF($Q41=TIME(10,0,0),コード表!$B$22,IF($Q41=TIME(10,30,0),コード表!$B$23,IF($Q41=TIME(11,0,0),コード表!$B$24,IF($Q41=TIME(11,30,0),コード表!$B$25,IF($Q41=TIME(12,0,0),コード表!$B$26,IF($Q41=TIME(12,30,0),コード表!$B$27,IF($Q41=TIME(13,0,0),コード表!$B$28,IF($Q41=TIME(13,30,0),コード表!$B$29,IF($Q41=TIME(14,0,0),コード表!$B$30,IF($Q41=TIME(14,30,0),コード表!$B$31,IF($Q41=TIME(15,0,0),コード表!$B$32,IF($Q41=TIME(15,30,0),コード表!$B$33,IF($Q41=TIME(16,0,0),コード表!$B$34,""))))))))))))))))))))))))))))))))))</f>
        <v>0</v>
      </c>
      <c r="BB41" s="51">
        <f>IF($AK$7="有",0,IF($AK$7="",0,IF($Q41=TIME(0,30,0),コード表!$B$35,IF($Q41=TIME(1,0,0),コード表!$B$36,IF($Q41=TIME(1,30,0),コード表!$B$37,IF($Q41=TIME(2,0,0),コード表!$B$38,IF($Q41=TIME(2,30,0),コード表!$B$39,IF($Q41=TIME(3,0,0),コード表!$B$40,IF($Q41=TIME(3,30,0),コード表!$B$41,IF($Q41=TIME(4,0,0),コード表!$B$42,IF($Q41=TIME(4,30,0),コード表!$B$43,IF($Q41=TIME(5,0,0),コード表!$B$44,IF($Q41=TIME(5,30,0),コード表!$B$45,IF($Q41=TIME(6,0,0),コード表!$B$46,IF($Q41=TIME(6,30,0),コード表!$B$47,IF($Q41=TIME(7,0,0),コード表!$B$48,IF($Q41=TIME(7,30,0),コード表!$B$49,IF($Q41=TIME(8,0,0),コード表!$B$50,IF($Q41=TIME(8,30,0),コード表!$B$51,IF($Q41=TIME(9,0,0),コード表!$B$52,IF($Q41=TIME(9,30,0),コード表!$B$53,IF($Q41=TIME(10,0,0),コード表!$B$54,IF($Q41=TIME(10,30,0),コード表!$B$55,IF($Q41=TIME(11,0,0),コード表!$B$56,IF($Q41=TIME(11,30,0),コード表!$B$57,IF($Q41=TIME(12,0,0),コード表!$B$58,IF($Q41=TIME(12,30,0),コード表!$B$59,IF($Q41=TIME(13,0,0),コード表!$B$60,IF($Q41=TIME(13,30,0),コード表!$B$61,IF($Q41=TIME(14,0,0),コード表!$B$62,IF($Q41=TIME(14,30,0),コード表!$B$63,IF($Q41=TIME(15,0,0),コード表!$B$64,IF($Q41=TIME(15,30,0),コード表!$B$65,IF($Q41=TIME(16,0,0),コード表!$B$66,""))))))))))))))))))))))))))))))))))</f>
        <v>0</v>
      </c>
      <c r="BC41" s="51" t="str">
        <f>IF($AK$7="","",IF($AK$7="有","",IF(T41="","",IF($Q41=TIME(0,30,0),コード表!$B$67,IF($Q41=TIME(1,0,0),コード表!$B$68,IF($Q41=TIME(1,30,0),コード表!$B$69,IF($Q41=TIME(2,0,0),コード表!$B$70,IF($Q41=TIME(2,30,0),コード表!$B$71,IF($Q41=TIME(3,0,0),コード表!$B$72,IF($Q41=TIME(3,30,0),コード表!$B$73,IF($Q41=TIME(4,0,0),コード表!$B$74,IF($Q41=TIME(4,30,0),コード表!$B$75,IF($Q41=TIME(5,0,0),コード表!$B$76,IF($Q41=TIME(5,30,0),コード表!$B$77,IF($Q41=TIME(6,0,0),コード表!$B$78,IF($Q41=TIME(6,30,0),コード表!$B$79,IF($Q41=TIME(7,0,0),コード表!$B$80,IF($Q41=TIME(7,30,0),コード表!$B$81,IF($Q41=TIME(8,0,0),コード表!$B$82,IF($Q41=TIME(8,30,0),コード表!$B$83,IF($Q41=TIME(9,0,0),コード表!$B$84,IF($Q41=TIME(9,30,0),コード表!$B$85,IF($Q41=TIME(10,0,0),コード表!$B$86,IF($Q41=TIME(10,30,0),コード表!$B$87,IF($Q41=TIME(11,0,0),コード表!$B$88,IF($Q41=TIME(11,30,0),コード表!$B$89,IF($Q41=TIME(12,0,0),コード表!$B$90,IF($Q41=TIME(12,30,0),コード表!$B$91,IF($Q41=TIME(13,0,0),コード表!$B$92,IF($Q41=TIME(13,30,0),コード表!$B$93,IF($Q41=TIME(14,0,0),コード表!$B$94,IF($Q41=TIME(14,30,0),コード表!$B$95,IF($Q41=TIME(15,0,0),コード表!$B$96,IF($Q41=TIME(15,30,0),コード表!$B$97,IF($Q41=TIME(16,0,0),コード表!$B$98,"")))))))))))))))))))))))))))))))))))</f>
        <v/>
      </c>
      <c r="BD41" s="51" t="str">
        <f>IF($AK$7="","",IF($AK$7="有","",IF(V41="","",IF($Q41=TIME(0,30,0),コード表!$B$99,IF($Q41=TIME(1,0,0),コード表!$B$100,IF($Q41=TIME(1,30,0),コード表!$B$101,IF($Q41=TIME(2,0,0),コード表!$B$102,IF($Q41=TIME(2,30,0),コード表!$B$103,IF($Q41=TIME(3,0,0),コード表!$B$104,IF($Q41=TIME(3,30,0),コード表!$B$105,IF($Q41=TIME(4,0,0),コード表!$B$106,IF($Q41=TIME(4,30,0),コード表!$B$107,IF($Q41=TIME(5,0,0),コード表!$B$108,IF($Q41=TIME(5,30,0),コード表!$B$109,IF($Q41=TIME(6,0,0),コード表!$B$110,IF($Q41=TIME(6,30,0),コード表!$B$111,IF($Q41=TIME(7,0,0),コード表!$B$112,IF($Q41=TIME(7,30,0),コード表!$B$113,IF($Q41=TIME(8,0,0),コード表!$B$114,IF($Q41=TIME(8,30,0),コード表!$B$115,IF($Q41=TIME(9,0,0),コード表!$B$116,IF($Q41=TIME(9,30,0),コード表!$B$117,IF($Q41=TIME(10,0,0),コード表!$B$118,IF($Q41=TIME(10,30,0),コード表!$B$119,IF($Q41=TIME(11,0,0),コード表!$B$120,IF($Q41=TIME(11,30,0),コード表!$B$121,IF($Q41=TIME(12,0,0),コード表!$B$122,IF($Q41=TIME(12,30,0),コード表!$B$123,IF($Q41=TIME(13,0,0),コード表!$B$124,IF($Q41=TIME(13,30,0),コード表!$B$125,IF($Q41=TIME(14,0,0),コード表!$B$126,IF($Q41=TIME(14,30,0),コード表!$B$127,IF($Q41=TIME(15,0,0),コード表!$B$128,IF($Q41=TIME(15,30,0),コード表!$B$129,IF($Q41=TIME(16,0,0),コード表!$B$130,"")))))))))))))))))))))))))))))))))))</f>
        <v/>
      </c>
      <c r="BE41" s="52" t="str">
        <f t="shared" si="8"/>
        <v/>
      </c>
      <c r="BF41" s="52" t="str">
        <f t="shared" ref="BF41" si="71">IF(AND(BE41&gt;=TIME(0,15,0),MINUTE(BE41)&gt;=0),IF(MINUTE(BE41)&lt;15,TIME(HOUR(BE41),0,0),IF(MINUTE(BE41)&lt;45,TIME(HOUR(BE41),30,0),TIME(HOUR(BE41)+1,0,0))),"")</f>
        <v/>
      </c>
      <c r="BG41" s="52" t="str">
        <f t="shared" si="10"/>
        <v/>
      </c>
      <c r="BH41" s="52" t="str">
        <f t="shared" si="11"/>
        <v/>
      </c>
      <c r="BI41" s="51">
        <f>IF($AK$7="無",0,IF($AK$7="",0,IF($BF41=TIME(0,30,0),コード表!$B$131,IF($BF41=TIME(1,0,0),コード表!$B$132,IF($BF41=TIME(1,30,0),コード表!$B$133,IF($BF41=TIME(2,0,0),コード表!$B$134,IF($BF41=TIME(2,30,0),コード表!$B$135,IF($BF41=TIME(3,0,0),コード表!$B$136))))))))</f>
        <v>0</v>
      </c>
      <c r="BJ41" s="51">
        <f>IF($AK$7="無",0,IF($AK$7="",0,IF($BH41=TIME(0,30,0),コード表!$B$131,IF($BH41=TIME(1,0,0),コード表!$B$132,IF($BH41=TIME(1,30,0),コード表!$B$133,IF($BH41=TIME(2,0,0),コード表!$B$134,IF($BH41=TIME(2,30,0),コード表!$B$135,IF($BH41=TIME(3,0,0),コード表!$B$136,IF($BH41=TIME(3,30,0),コード表!$B$137,IF($BH41=TIME(4,0,0),コード表!$B$138,IF($BH41=TIME(4,30,0),コード表!$B$139,IF($BH41=TIME(5,0,0),コード表!$B$140,IF($BH41=TIME(5,30,0),コード表!$B$141,IF($BH41=TIME(6,0,0),コード表!$B$142))))))))))))))</f>
        <v>0</v>
      </c>
      <c r="BK41" s="51" t="str">
        <f>IF($AK$7="有","",IF(AND(T41="",V41=""),IF($BF41=TIME(0,30,0),コード表!$B$143,IF($BF41=TIME(1,0,0),コード表!$B$144,IF($BF41=TIME(1,30,0),コード表!$B$145,IF($BF41=TIME(2,0,0),コード表!$B$146,IF($BF41=TIME(2,30,0),コード表!$B$147,IF($BF41=TIME(3,0,0),コード表!$B$148)))))),IF(AND(T41="〇",V41=""),IF($BF41=TIME(0,30,0),コード表!$B$155,IF($BF41=TIME(1,0,0),コード表!$B$156,IF($BF41=TIME(1,30,0),コード表!$B$157,IF($BF41=TIME(2,0,0),コード表!$B$158,IF($BF41=TIME(2,30,0),コード表!$B$159,IF($BF41=TIME(3,0,0),コード表!$B$160)))))),IF(AND(T41="",V41="〇"),IF($BF41=TIME(0,30,0),コード表!$B$167,IF($BF41=TIME(1,0,0),コード表!$B$168,IF($BF41=TIME(1,30,0),コード表!$B$169,IF($BF41=TIME(2,0,0),コード表!$B$170,IF($BF41=TIME(2,30,0),コード表!$B$171,IF($BF41=TIME(3,0,0),コード表!$B$172))))))))))</f>
        <v/>
      </c>
      <c r="BL41" s="51" t="str">
        <f>IF($AK$7="有","",IF(AND(T41="",V41=""),IF($BH41=TIME(0,30,0),コード表!$B$143,IF($BH41=TIME(1,0,0),コード表!$B$144,IF($BH41=TIME(1,30,0),コード表!$B$145,IF($BH41=TIME(2,0,0),コード表!$B$146,IF($BH41=TIME(2,30,0),コード表!$B$147,IF($BH41=TIME(3,0,0),コード表!$B$148,IF($BH41=TIME(3,30,0),コード表!$B$149,IF($BH41=TIME(4,0,0),コード表!$B$150,IF($BH41=TIME(4,30,0),コード表!$B$151,IF($BH41=TIME(5,0,0),コード表!$B$152,IF($BH41=TIME(5,30,0),コード表!$B$153,IF($BH41=TIME(6,0,0),コード表!$B$154)))))))))))),IF(AND(T41="〇",V41=""),IF($BH41=TIME(0,30,0),コード表!$B$155,IF($BH41=TIME(1,0,0),コード表!$B$156,IF($BH41=TIME(1,30,0),コード表!$B$157,IF($BH41=TIME(2,0,0),コード表!$B$158,IF($BH41=TIME(2,30,0),コード表!$B$159,IF($BH41=TIME(3,0,0),コード表!$B$160,IF($BH41=TIME(3,30,0),コード表!$B$161,IF($BH41=TIME(4,0,0),コード表!$B$162,IF($BH41=TIME(4,30,0),コード表!$B$163,IF($BH41=TIME(5,0,0),コード表!$B$164,IF($BH41=TIME(5,30,0),コード表!$B$165,IF($BH41=TIME(6,0,0),コード表!$B$166)))))))))))),IF(AND(T41="",V41="〇"),IF($BH41=TIME(0,30,0),コード表!$B$167,IF($BH41=TIME(1,0,0),コード表!$B$168,IF($BH41=TIME(1,30,0),コード表!$B$169,IF($BH41=TIME(2,0,0),コード表!$B$170,IF($BH41=TIME(2,30,0),コード表!$B$171,IF($BH41=TIME(3,0,0),コード表!$B$172,IF($BH41=TIME(3,30,0),コード表!$B$173,IF($BH41=TIME(4,0,0),コード表!$B$174,IF($BH41=TIME(4,30,0),コード表!$B$175,IF($BH41=TIME(5,0,0),コード表!$B$176,IF($BH41=TIME(5,30,0),コード表!$B$177,IF($BH41=TIME(6,0,0),コード表!$B$178))))))))))))))))</f>
        <v/>
      </c>
      <c r="BM41" s="51">
        <f t="shared" si="12"/>
        <v>0</v>
      </c>
      <c r="BN41" s="77">
        <f t="shared" si="3"/>
        <v>0</v>
      </c>
      <c r="BO41" s="51">
        <f>IF(AD41=1,コード表!$B$179,IF(AD41=2,コード表!$B$180,IF(AD41=3,コード表!$B$181,IF(AD41=4,コード表!$B$182,IF(AD41=5,コード表!$B$183,IF(実績記録!AD41=6,コード表!$B$184,))))))</f>
        <v>0</v>
      </c>
      <c r="BP41" s="51">
        <f t="shared" si="13"/>
        <v>0</v>
      </c>
      <c r="BQ41" s="60"/>
      <c r="BR41" s="60"/>
      <c r="BS41" s="60"/>
      <c r="BU41" s="1">
        <f t="shared" si="14"/>
        <v>0</v>
      </c>
      <c r="BV41" s="1">
        <f t="shared" si="47"/>
        <v>0</v>
      </c>
      <c r="BW41" s="1">
        <f t="shared" si="47"/>
        <v>0</v>
      </c>
      <c r="BX41" s="1">
        <f t="shared" si="47"/>
        <v>0</v>
      </c>
      <c r="BZ41" s="93">
        <f t="shared" si="15"/>
        <v>0</v>
      </c>
    </row>
    <row r="42" spans="1:78" s="1" customFormat="1" ht="32.1" customHeight="1" thickTop="1" thickBot="1">
      <c r="A42" s="2"/>
      <c r="B42" s="14"/>
      <c r="C42" s="392"/>
      <c r="D42" s="224"/>
      <c r="E42" s="345" t="str">
        <f t="shared" si="0"/>
        <v/>
      </c>
      <c r="F42" s="346"/>
      <c r="G42" s="356"/>
      <c r="H42" s="357"/>
      <c r="I42" s="88" t="s">
        <v>50</v>
      </c>
      <c r="J42" s="358"/>
      <c r="K42" s="357"/>
      <c r="L42" s="358"/>
      <c r="M42" s="357"/>
      <c r="N42" s="88" t="s">
        <v>50</v>
      </c>
      <c r="O42" s="223"/>
      <c r="P42" s="295"/>
      <c r="Q42" s="348" t="str">
        <f t="shared" si="16"/>
        <v/>
      </c>
      <c r="R42" s="349"/>
      <c r="S42" s="350"/>
      <c r="T42" s="298"/>
      <c r="U42" s="261"/>
      <c r="V42" s="203"/>
      <c r="W42" s="261"/>
      <c r="X42" s="296" t="str">
        <f t="shared" si="1"/>
        <v/>
      </c>
      <c r="Y42" s="297"/>
      <c r="Z42" s="310" t="str">
        <f t="shared" si="5"/>
        <v/>
      </c>
      <c r="AA42" s="312"/>
      <c r="AB42" s="223"/>
      <c r="AC42" s="224"/>
      <c r="AD42" s="203"/>
      <c r="AE42" s="204"/>
      <c r="AF42" s="341">
        <f t="shared" si="2"/>
        <v>0</v>
      </c>
      <c r="AG42" s="342"/>
      <c r="AH42" s="342"/>
      <c r="AI42" s="343"/>
      <c r="AJ42" s="175" t="str">
        <f t="shared" si="6"/>
        <v/>
      </c>
      <c r="AK42" s="176"/>
      <c r="AL42" s="177"/>
      <c r="AM42" s="177"/>
      <c r="AN42" s="177"/>
      <c r="AO42" s="177"/>
      <c r="AP42" s="177"/>
      <c r="AQ42" s="177"/>
      <c r="AR42" s="177"/>
      <c r="AS42" s="177"/>
      <c r="AT42" s="178"/>
      <c r="AU42" s="87"/>
      <c r="AV42" s="2"/>
      <c r="AW42" s="69" t="str">
        <f>IF(C42="","",DATE(請求書!$K$29,請求書!$Q$29,実績記録!C42))</f>
        <v/>
      </c>
      <c r="AX42" s="52">
        <f t="shared" si="7"/>
        <v>0</v>
      </c>
      <c r="AY42" s="52">
        <f t="shared" si="17"/>
        <v>0</v>
      </c>
      <c r="AZ42" s="52">
        <f t="shared" ref="AZ42" si="72">AY42-AX42</f>
        <v>0</v>
      </c>
      <c r="BA42" s="51">
        <f>IF($AK$7="無",0,IF($AK$7="",0,IF($Q42=TIME(0,30,0),コード表!$B$3,IF($Q42=TIME(1,0,0),コード表!$B$4,IF($Q42=TIME(1,30,0),コード表!$B$5,IF($Q42=TIME(2,0,0),コード表!$B$6,IF($Q42=TIME(2,30,0),コード表!$B$7,IF($Q42=TIME(3,0,0),コード表!$B$8,IF($Q42=TIME(3,30,0),コード表!$B$9,IF($Q42=TIME(4,0,0),コード表!$B$10,IF($Q42=TIME(4,30,0),コード表!$B$11,IF($Q42=TIME(5,0,0),コード表!$B$12,IF($Q42=TIME(5,30,0),コード表!$B$13,IF($Q42=TIME(6,0,0),コード表!$B$14,IF($Q42=TIME(6,30,0),コード表!$B$15,IF($Q42=TIME(7,0,0),コード表!$B$16,IF($Q42=TIME(7,30,0),コード表!$B$17,IF($Q42=TIME(8,0,0),コード表!$B$18,IF($Q42=TIME(8,30,0),コード表!$B$19,IF($Q42=TIME(9,0,0),コード表!$B$20,IF($Q42=TIME(9,30,0),コード表!$B$21,IF($Q42=TIME(10,0,0),コード表!$B$22,IF($Q42=TIME(10,30,0),コード表!$B$23,IF($Q42=TIME(11,0,0),コード表!$B$24,IF($Q42=TIME(11,30,0),コード表!$B$25,IF($Q42=TIME(12,0,0),コード表!$B$26,IF($Q42=TIME(12,30,0),コード表!$B$27,IF($Q42=TIME(13,0,0),コード表!$B$28,IF($Q42=TIME(13,30,0),コード表!$B$29,IF($Q42=TIME(14,0,0),コード表!$B$30,IF($Q42=TIME(14,30,0),コード表!$B$31,IF($Q42=TIME(15,0,0),コード表!$B$32,IF($Q42=TIME(15,30,0),コード表!$B$33,IF($Q42=TIME(16,0,0),コード表!$B$34,""))))))))))))))))))))))))))))))))))</f>
        <v>0</v>
      </c>
      <c r="BB42" s="51">
        <f>IF($AK$7="有",0,IF($AK$7="",0,IF($Q42=TIME(0,30,0),コード表!$B$35,IF($Q42=TIME(1,0,0),コード表!$B$36,IF($Q42=TIME(1,30,0),コード表!$B$37,IF($Q42=TIME(2,0,0),コード表!$B$38,IF($Q42=TIME(2,30,0),コード表!$B$39,IF($Q42=TIME(3,0,0),コード表!$B$40,IF($Q42=TIME(3,30,0),コード表!$B$41,IF($Q42=TIME(4,0,0),コード表!$B$42,IF($Q42=TIME(4,30,0),コード表!$B$43,IF($Q42=TIME(5,0,0),コード表!$B$44,IF($Q42=TIME(5,30,0),コード表!$B$45,IF($Q42=TIME(6,0,0),コード表!$B$46,IF($Q42=TIME(6,30,0),コード表!$B$47,IF($Q42=TIME(7,0,0),コード表!$B$48,IF($Q42=TIME(7,30,0),コード表!$B$49,IF($Q42=TIME(8,0,0),コード表!$B$50,IF($Q42=TIME(8,30,0),コード表!$B$51,IF($Q42=TIME(9,0,0),コード表!$B$52,IF($Q42=TIME(9,30,0),コード表!$B$53,IF($Q42=TIME(10,0,0),コード表!$B$54,IF($Q42=TIME(10,30,0),コード表!$B$55,IF($Q42=TIME(11,0,0),コード表!$B$56,IF($Q42=TIME(11,30,0),コード表!$B$57,IF($Q42=TIME(12,0,0),コード表!$B$58,IF($Q42=TIME(12,30,0),コード表!$B$59,IF($Q42=TIME(13,0,0),コード表!$B$60,IF($Q42=TIME(13,30,0),コード表!$B$61,IF($Q42=TIME(14,0,0),コード表!$B$62,IF($Q42=TIME(14,30,0),コード表!$B$63,IF($Q42=TIME(15,0,0),コード表!$B$64,IF($Q42=TIME(15,30,0),コード表!$B$65,IF($Q42=TIME(16,0,0),コード表!$B$66,""))))))))))))))))))))))))))))))))))</f>
        <v>0</v>
      </c>
      <c r="BC42" s="51" t="str">
        <f>IF($AK$7="","",IF($AK$7="有","",IF(T42="","",IF($Q42=TIME(0,30,0),コード表!$B$67,IF($Q42=TIME(1,0,0),コード表!$B$68,IF($Q42=TIME(1,30,0),コード表!$B$69,IF($Q42=TIME(2,0,0),コード表!$B$70,IF($Q42=TIME(2,30,0),コード表!$B$71,IF($Q42=TIME(3,0,0),コード表!$B$72,IF($Q42=TIME(3,30,0),コード表!$B$73,IF($Q42=TIME(4,0,0),コード表!$B$74,IF($Q42=TIME(4,30,0),コード表!$B$75,IF($Q42=TIME(5,0,0),コード表!$B$76,IF($Q42=TIME(5,30,0),コード表!$B$77,IF($Q42=TIME(6,0,0),コード表!$B$78,IF($Q42=TIME(6,30,0),コード表!$B$79,IF($Q42=TIME(7,0,0),コード表!$B$80,IF($Q42=TIME(7,30,0),コード表!$B$81,IF($Q42=TIME(8,0,0),コード表!$B$82,IF($Q42=TIME(8,30,0),コード表!$B$83,IF($Q42=TIME(9,0,0),コード表!$B$84,IF($Q42=TIME(9,30,0),コード表!$B$85,IF($Q42=TIME(10,0,0),コード表!$B$86,IF($Q42=TIME(10,30,0),コード表!$B$87,IF($Q42=TIME(11,0,0),コード表!$B$88,IF($Q42=TIME(11,30,0),コード表!$B$89,IF($Q42=TIME(12,0,0),コード表!$B$90,IF($Q42=TIME(12,30,0),コード表!$B$91,IF($Q42=TIME(13,0,0),コード表!$B$92,IF($Q42=TIME(13,30,0),コード表!$B$93,IF($Q42=TIME(14,0,0),コード表!$B$94,IF($Q42=TIME(14,30,0),コード表!$B$95,IF($Q42=TIME(15,0,0),コード表!$B$96,IF($Q42=TIME(15,30,0),コード表!$B$97,IF($Q42=TIME(16,0,0),コード表!$B$98,"")))))))))))))))))))))))))))))))))))</f>
        <v/>
      </c>
      <c r="BD42" s="51" t="str">
        <f>IF($AK$7="","",IF($AK$7="有","",IF(V42="","",IF($Q42=TIME(0,30,0),コード表!$B$99,IF($Q42=TIME(1,0,0),コード表!$B$100,IF($Q42=TIME(1,30,0),コード表!$B$101,IF($Q42=TIME(2,0,0),コード表!$B$102,IF($Q42=TIME(2,30,0),コード表!$B$103,IF($Q42=TIME(3,0,0),コード表!$B$104,IF($Q42=TIME(3,30,0),コード表!$B$105,IF($Q42=TIME(4,0,0),コード表!$B$106,IF($Q42=TIME(4,30,0),コード表!$B$107,IF($Q42=TIME(5,0,0),コード表!$B$108,IF($Q42=TIME(5,30,0),コード表!$B$109,IF($Q42=TIME(6,0,0),コード表!$B$110,IF($Q42=TIME(6,30,0),コード表!$B$111,IF($Q42=TIME(7,0,0),コード表!$B$112,IF($Q42=TIME(7,30,0),コード表!$B$113,IF($Q42=TIME(8,0,0),コード表!$B$114,IF($Q42=TIME(8,30,0),コード表!$B$115,IF($Q42=TIME(9,0,0),コード表!$B$116,IF($Q42=TIME(9,30,0),コード表!$B$117,IF($Q42=TIME(10,0,0),コード表!$B$118,IF($Q42=TIME(10,30,0),コード表!$B$119,IF($Q42=TIME(11,0,0),コード表!$B$120,IF($Q42=TIME(11,30,0),コード表!$B$121,IF($Q42=TIME(12,0,0),コード表!$B$122,IF($Q42=TIME(12,30,0),コード表!$B$123,IF($Q42=TIME(13,0,0),コード表!$B$124,IF($Q42=TIME(13,30,0),コード表!$B$125,IF($Q42=TIME(14,0,0),コード表!$B$126,IF($Q42=TIME(14,30,0),コード表!$B$127,IF($Q42=TIME(15,0,0),コード表!$B$128,IF($Q42=TIME(15,30,0),コード表!$B$129,IF($Q42=TIME(16,0,0),コード表!$B$130,"")))))))))))))))))))))))))))))))))))</f>
        <v/>
      </c>
      <c r="BE42" s="52" t="str">
        <f t="shared" si="8"/>
        <v/>
      </c>
      <c r="BF42" s="52" t="str">
        <f t="shared" ref="BF42" si="73">IF(AND(BE42&gt;=TIME(0,15,0),MINUTE(BE42)&gt;=0),IF(MINUTE(BE42)&lt;15,TIME(HOUR(BE42),0,0),IF(MINUTE(BE42)&lt;45,TIME(HOUR(BE42),30,0),TIME(HOUR(BE42)+1,0,0))),"")</f>
        <v/>
      </c>
      <c r="BG42" s="52" t="str">
        <f t="shared" si="10"/>
        <v/>
      </c>
      <c r="BH42" s="52" t="str">
        <f t="shared" si="11"/>
        <v/>
      </c>
      <c r="BI42" s="51">
        <f>IF($AK$7="無",0,IF($AK$7="",0,IF($BF42=TIME(0,30,0),コード表!$B$131,IF($BF42=TIME(1,0,0),コード表!$B$132,IF($BF42=TIME(1,30,0),コード表!$B$133,IF($BF42=TIME(2,0,0),コード表!$B$134,IF($BF42=TIME(2,30,0),コード表!$B$135,IF($BF42=TIME(3,0,0),コード表!$B$136))))))))</f>
        <v>0</v>
      </c>
      <c r="BJ42" s="51">
        <f>IF($AK$7="無",0,IF($AK$7="",0,IF($BH42=TIME(0,30,0),コード表!$B$131,IF($BH42=TIME(1,0,0),コード表!$B$132,IF($BH42=TIME(1,30,0),コード表!$B$133,IF($BH42=TIME(2,0,0),コード表!$B$134,IF($BH42=TIME(2,30,0),コード表!$B$135,IF($BH42=TIME(3,0,0),コード表!$B$136,IF($BH42=TIME(3,30,0),コード表!$B$137,IF($BH42=TIME(4,0,0),コード表!$B$138,IF($BH42=TIME(4,30,0),コード表!$B$139,IF($BH42=TIME(5,0,0),コード表!$B$140,IF($BH42=TIME(5,30,0),コード表!$B$141,IF($BH42=TIME(6,0,0),コード表!$B$142))))))))))))))</f>
        <v>0</v>
      </c>
      <c r="BK42" s="51" t="str">
        <f>IF($AK$7="有","",IF(AND(T42="",V42=""),IF($BF42=TIME(0,30,0),コード表!$B$143,IF($BF42=TIME(1,0,0),コード表!$B$144,IF($BF42=TIME(1,30,0),コード表!$B$145,IF($BF42=TIME(2,0,0),コード表!$B$146,IF($BF42=TIME(2,30,0),コード表!$B$147,IF($BF42=TIME(3,0,0),コード表!$B$148)))))),IF(AND(T42="〇",V42=""),IF($BF42=TIME(0,30,0),コード表!$B$155,IF($BF42=TIME(1,0,0),コード表!$B$156,IF($BF42=TIME(1,30,0),コード表!$B$157,IF($BF42=TIME(2,0,0),コード表!$B$158,IF($BF42=TIME(2,30,0),コード表!$B$159,IF($BF42=TIME(3,0,0),コード表!$B$160)))))),IF(AND(T42="",V42="〇"),IF($BF42=TIME(0,30,0),コード表!$B$167,IF($BF42=TIME(1,0,0),コード表!$B$168,IF($BF42=TIME(1,30,0),コード表!$B$169,IF($BF42=TIME(2,0,0),コード表!$B$170,IF($BF42=TIME(2,30,0),コード表!$B$171,IF($BF42=TIME(3,0,0),コード表!$B$172))))))))))</f>
        <v/>
      </c>
      <c r="BL42" s="51" t="str">
        <f>IF($AK$7="有","",IF(AND(T42="",V42=""),IF($BH42=TIME(0,30,0),コード表!$B$143,IF($BH42=TIME(1,0,0),コード表!$B$144,IF($BH42=TIME(1,30,0),コード表!$B$145,IF($BH42=TIME(2,0,0),コード表!$B$146,IF($BH42=TIME(2,30,0),コード表!$B$147,IF($BH42=TIME(3,0,0),コード表!$B$148,IF($BH42=TIME(3,30,0),コード表!$B$149,IF($BH42=TIME(4,0,0),コード表!$B$150,IF($BH42=TIME(4,30,0),コード表!$B$151,IF($BH42=TIME(5,0,0),コード表!$B$152,IF($BH42=TIME(5,30,0),コード表!$B$153,IF($BH42=TIME(6,0,0),コード表!$B$154)))))))))))),IF(AND(T42="〇",V42=""),IF($BH42=TIME(0,30,0),コード表!$B$155,IF($BH42=TIME(1,0,0),コード表!$B$156,IF($BH42=TIME(1,30,0),コード表!$B$157,IF($BH42=TIME(2,0,0),コード表!$B$158,IF($BH42=TIME(2,30,0),コード表!$B$159,IF($BH42=TIME(3,0,0),コード表!$B$160,IF($BH42=TIME(3,30,0),コード表!$B$161,IF($BH42=TIME(4,0,0),コード表!$B$162,IF($BH42=TIME(4,30,0),コード表!$B$163,IF($BH42=TIME(5,0,0),コード表!$B$164,IF($BH42=TIME(5,30,0),コード表!$B$165,IF($BH42=TIME(6,0,0),コード表!$B$166)))))))))))),IF(AND(T42="",V42="〇"),IF($BH42=TIME(0,30,0),コード表!$B$167,IF($BH42=TIME(1,0,0),コード表!$B$168,IF($BH42=TIME(1,30,0),コード表!$B$169,IF($BH42=TIME(2,0,0),コード表!$B$170,IF($BH42=TIME(2,30,0),コード表!$B$171,IF($BH42=TIME(3,0,0),コード表!$B$172,IF($BH42=TIME(3,30,0),コード表!$B$173,IF($BH42=TIME(4,0,0),コード表!$B$174,IF($BH42=TIME(4,30,0),コード表!$B$175,IF($BH42=TIME(5,0,0),コード表!$B$176,IF($BH42=TIME(5,30,0),コード表!$B$177,IF($BH42=TIME(6,0,0),コード表!$B$178))))))))))))))))</f>
        <v/>
      </c>
      <c r="BM42" s="51">
        <f t="shared" si="12"/>
        <v>0</v>
      </c>
      <c r="BN42" s="77">
        <f t="shared" si="3"/>
        <v>0</v>
      </c>
      <c r="BO42" s="51">
        <f>IF(AD42=1,コード表!$B$179,IF(AD42=2,コード表!$B$180,IF(AD42=3,コード表!$B$181,IF(AD42=4,コード表!$B$182,IF(AD42=5,コード表!$B$183,IF(実績記録!AD42=6,コード表!$B$184,))))))</f>
        <v>0</v>
      </c>
      <c r="BP42" s="51">
        <f t="shared" si="13"/>
        <v>0</v>
      </c>
      <c r="BQ42" s="60"/>
      <c r="BR42" s="60"/>
      <c r="BS42" s="60"/>
      <c r="BU42" s="1">
        <f t="shared" si="14"/>
        <v>0</v>
      </c>
      <c r="BV42" s="1">
        <f t="shared" si="47"/>
        <v>0</v>
      </c>
      <c r="BW42" s="1">
        <f t="shared" si="47"/>
        <v>0</v>
      </c>
      <c r="BX42" s="1">
        <f t="shared" si="47"/>
        <v>0</v>
      </c>
      <c r="BZ42" s="93">
        <f t="shared" si="15"/>
        <v>0</v>
      </c>
    </row>
    <row r="43" spans="1:78" s="1" customFormat="1" ht="32.1" customHeight="1" thickTop="1" thickBot="1">
      <c r="A43" s="2"/>
      <c r="B43" s="14"/>
      <c r="C43" s="393"/>
      <c r="D43" s="216"/>
      <c r="E43" s="394" t="str">
        <f t="shared" si="0"/>
        <v/>
      </c>
      <c r="F43" s="395"/>
      <c r="G43" s="387"/>
      <c r="H43" s="383"/>
      <c r="I43" s="89" t="s">
        <v>50</v>
      </c>
      <c r="J43" s="382"/>
      <c r="K43" s="383"/>
      <c r="L43" s="382"/>
      <c r="M43" s="383"/>
      <c r="N43" s="89" t="s">
        <v>50</v>
      </c>
      <c r="O43" s="215"/>
      <c r="P43" s="388"/>
      <c r="Q43" s="384" t="str">
        <f t="shared" si="16"/>
        <v/>
      </c>
      <c r="R43" s="385"/>
      <c r="S43" s="386"/>
      <c r="T43" s="369"/>
      <c r="U43" s="370"/>
      <c r="V43" s="205"/>
      <c r="W43" s="362"/>
      <c r="X43" s="262" t="str">
        <f t="shared" si="1"/>
        <v/>
      </c>
      <c r="Y43" s="361"/>
      <c r="Z43" s="262" t="str">
        <f>IF(BH43&gt;=TIME(0,15,0),"〇","")</f>
        <v/>
      </c>
      <c r="AA43" s="263"/>
      <c r="AB43" s="215"/>
      <c r="AC43" s="216"/>
      <c r="AD43" s="205"/>
      <c r="AE43" s="206"/>
      <c r="AF43" s="389">
        <f t="shared" si="2"/>
        <v>0</v>
      </c>
      <c r="AG43" s="390"/>
      <c r="AH43" s="390"/>
      <c r="AI43" s="391"/>
      <c r="AJ43" s="169" t="str">
        <f t="shared" si="6"/>
        <v/>
      </c>
      <c r="AK43" s="170"/>
      <c r="AL43" s="171"/>
      <c r="AM43" s="171"/>
      <c r="AN43" s="171"/>
      <c r="AO43" s="171"/>
      <c r="AP43" s="171"/>
      <c r="AQ43" s="171"/>
      <c r="AR43" s="171"/>
      <c r="AS43" s="171"/>
      <c r="AT43" s="172"/>
      <c r="AU43" s="87"/>
      <c r="AV43" s="2"/>
      <c r="AW43" s="69" t="str">
        <f>IF(C43="","",DATE(請求書!$K$29,請求書!$Q$29,実績記録!C43))</f>
        <v/>
      </c>
      <c r="AX43" s="52">
        <f t="shared" si="7"/>
        <v>0</v>
      </c>
      <c r="AY43" s="52">
        <f t="shared" si="17"/>
        <v>0</v>
      </c>
      <c r="AZ43" s="52">
        <f>AY43-AX43</f>
        <v>0</v>
      </c>
      <c r="BA43" s="51">
        <f>IF($AK$7="無",0,IF($AK$7="",0,IF($Q43=TIME(0,30,0),コード表!$B$3,IF($Q43=TIME(1,0,0),コード表!$B$4,IF($Q43=TIME(1,30,0),コード表!$B$5,IF($Q43=TIME(2,0,0),コード表!$B$6,IF($Q43=TIME(2,30,0),コード表!$B$7,IF($Q43=TIME(3,0,0),コード表!$B$8,IF($Q43=TIME(3,30,0),コード表!$B$9,IF($Q43=TIME(4,0,0),コード表!$B$10,IF($Q43=TIME(4,30,0),コード表!$B$11,IF($Q43=TIME(5,0,0),コード表!$B$12,IF($Q43=TIME(5,30,0),コード表!$B$13,IF($Q43=TIME(6,0,0),コード表!$B$14,IF($Q43=TIME(6,30,0),コード表!$B$15,IF($Q43=TIME(7,0,0),コード表!$B$16,IF($Q43=TIME(7,30,0),コード表!$B$17,IF($Q43=TIME(8,0,0),コード表!$B$18,IF($Q43=TIME(8,30,0),コード表!$B$19,IF($Q43=TIME(9,0,0),コード表!$B$20,IF($Q43=TIME(9,30,0),コード表!$B$21,IF($Q43=TIME(10,0,0),コード表!$B$22,IF($Q43=TIME(10,30,0),コード表!$B$23,IF($Q43=TIME(11,0,0),コード表!$B$24,IF($Q43=TIME(11,30,0),コード表!$B$25,IF($Q43=TIME(12,0,0),コード表!$B$26,IF($Q43=TIME(12,30,0),コード表!$B$27,IF($Q43=TIME(13,0,0),コード表!$B$28,IF($Q43=TIME(13,30,0),コード表!$B$29,IF($Q43=TIME(14,0,0),コード表!$B$30,IF($Q43=TIME(14,30,0),コード表!$B$31,IF($Q43=TIME(15,0,0),コード表!$B$32,IF($Q43=TIME(15,30,0),コード表!$B$33,IF($Q43=TIME(16,0,0),コード表!$B$34,""))))))))))))))))))))))))))))))))))</f>
        <v>0</v>
      </c>
      <c r="BB43" s="51">
        <f>IF($AK$7="有",0,IF($AK$7="",0,IF($Q43=TIME(0,30,0),コード表!$B$35,IF($Q43=TIME(1,0,0),コード表!$B$36,IF($Q43=TIME(1,30,0),コード表!$B$37,IF($Q43=TIME(2,0,0),コード表!$B$38,IF($Q43=TIME(2,30,0),コード表!$B$39,IF($Q43=TIME(3,0,0),コード表!$B$40,IF($Q43=TIME(3,30,0),コード表!$B$41,IF($Q43=TIME(4,0,0),コード表!$B$42,IF($Q43=TIME(4,30,0),コード表!$B$43,IF($Q43=TIME(5,0,0),コード表!$B$44,IF($Q43=TIME(5,30,0),コード表!$B$45,IF($Q43=TIME(6,0,0),コード表!$B$46,IF($Q43=TIME(6,30,0),コード表!$B$47,IF($Q43=TIME(7,0,0),コード表!$B$48,IF($Q43=TIME(7,30,0),コード表!$B$49,IF($Q43=TIME(8,0,0),コード表!$B$50,IF($Q43=TIME(8,30,0),コード表!$B$51,IF($Q43=TIME(9,0,0),コード表!$B$52,IF($Q43=TIME(9,30,0),コード表!$B$53,IF($Q43=TIME(10,0,0),コード表!$B$54,IF($Q43=TIME(10,30,0),コード表!$B$55,IF($Q43=TIME(11,0,0),コード表!$B$56,IF($Q43=TIME(11,30,0),コード表!$B$57,IF($Q43=TIME(12,0,0),コード表!$B$58,IF($Q43=TIME(12,30,0),コード表!$B$59,IF($Q43=TIME(13,0,0),コード表!$B$60,IF($Q43=TIME(13,30,0),コード表!$B$61,IF($Q43=TIME(14,0,0),コード表!$B$62,IF($Q43=TIME(14,30,0),コード表!$B$63,IF($Q43=TIME(15,0,0),コード表!$B$64,IF($Q43=TIME(15,30,0),コード表!$B$65,IF($Q43=TIME(16,0,0),コード表!$B$66,""))))))))))))))))))))))))))))))))))</f>
        <v>0</v>
      </c>
      <c r="BC43" s="51" t="str">
        <f>IF($AK$7="","",IF($AK$7="有","",IF(T43="","",IF($Q43=TIME(0,30,0),コード表!$B$67,IF($Q43=TIME(1,0,0),コード表!$B$68,IF($Q43=TIME(1,30,0),コード表!$B$69,IF($Q43=TIME(2,0,0),コード表!$B$70,IF($Q43=TIME(2,30,0),コード表!$B$71,IF($Q43=TIME(3,0,0),コード表!$B$72,IF($Q43=TIME(3,30,0),コード表!$B$73,IF($Q43=TIME(4,0,0),コード表!$B$74,IF($Q43=TIME(4,30,0),コード表!$B$75,IF($Q43=TIME(5,0,0),コード表!$B$76,IF($Q43=TIME(5,30,0),コード表!$B$77,IF($Q43=TIME(6,0,0),コード表!$B$78,IF($Q43=TIME(6,30,0),コード表!$B$79,IF($Q43=TIME(7,0,0),コード表!$B$80,IF($Q43=TIME(7,30,0),コード表!$B$81,IF($Q43=TIME(8,0,0),コード表!$B$82,IF($Q43=TIME(8,30,0),コード表!$B$83,IF($Q43=TIME(9,0,0),コード表!$B$84,IF($Q43=TIME(9,30,0),コード表!$B$85,IF($Q43=TIME(10,0,0),コード表!$B$86,IF($Q43=TIME(10,30,0),コード表!$B$87,IF($Q43=TIME(11,0,0),コード表!$B$88,IF($Q43=TIME(11,30,0),コード表!$B$89,IF($Q43=TIME(12,0,0),コード表!$B$90,IF($Q43=TIME(12,30,0),コード表!$B$91,IF($Q43=TIME(13,0,0),コード表!$B$92,IF($Q43=TIME(13,30,0),コード表!$B$93,IF($Q43=TIME(14,0,0),コード表!$B$94,IF($Q43=TIME(14,30,0),コード表!$B$95,IF($Q43=TIME(15,0,0),コード表!$B$96,IF($Q43=TIME(15,30,0),コード表!$B$97,IF($Q43=TIME(16,0,0),コード表!$B$98,"")))))))))))))))))))))))))))))))))))</f>
        <v/>
      </c>
      <c r="BD43" s="51" t="str">
        <f>IF($AK$7="","",IF($AK$7="有","",IF(V43="","",IF($Q43=TIME(0,30,0),コード表!$B$99,IF($Q43=TIME(1,0,0),コード表!$B$100,IF($Q43=TIME(1,30,0),コード表!$B$101,IF($Q43=TIME(2,0,0),コード表!$B$102,IF($Q43=TIME(2,30,0),コード表!$B$103,IF($Q43=TIME(3,0,0),コード表!$B$104,IF($Q43=TIME(3,30,0),コード表!$B$105,IF($Q43=TIME(4,0,0),コード表!$B$106,IF($Q43=TIME(4,30,0),コード表!$B$107,IF($Q43=TIME(5,0,0),コード表!$B$108,IF($Q43=TIME(5,30,0),コード表!$B$109,IF($Q43=TIME(6,0,0),コード表!$B$110,IF($Q43=TIME(6,30,0),コード表!$B$111,IF($Q43=TIME(7,0,0),コード表!$B$112,IF($Q43=TIME(7,30,0),コード表!$B$113,IF($Q43=TIME(8,0,0),コード表!$B$114,IF($Q43=TIME(8,30,0),コード表!$B$115,IF($Q43=TIME(9,0,0),コード表!$B$116,IF($Q43=TIME(9,30,0),コード表!$B$117,IF($Q43=TIME(10,0,0),コード表!$B$118,IF($Q43=TIME(10,30,0),コード表!$B$119,IF($Q43=TIME(11,0,0),コード表!$B$120,IF($Q43=TIME(11,30,0),コード表!$B$121,IF($Q43=TIME(12,0,0),コード表!$B$122,IF($Q43=TIME(12,30,0),コード表!$B$123,IF($Q43=TIME(13,0,0),コード表!$B$124,IF($Q43=TIME(13,30,0),コード表!$B$125,IF($Q43=TIME(14,0,0),コード表!$B$126,IF($Q43=TIME(14,30,0),コード表!$B$127,IF($Q43=TIME(15,0,0),コード表!$B$128,IF($Q43=TIME(15,30,0),コード表!$B$129,IF($Q43=TIME(16,0,0),コード表!$B$130,"")))))))))))))))))))))))))))))))))))</f>
        <v/>
      </c>
      <c r="BE43" s="52" t="str">
        <f t="shared" si="8"/>
        <v/>
      </c>
      <c r="BF43" s="52" t="str">
        <f t="shared" ref="BF43" si="74">IF(AND(BE43&gt;=TIME(0,15,0),MINUTE(BE43)&gt;=0),IF(MINUTE(BE43)&lt;15,TIME(HOUR(BE43),0,0),IF(MINUTE(BE43)&lt;45,TIME(HOUR(BE43),30,0),TIME(HOUR(BE43)+1,0,0))),"")</f>
        <v/>
      </c>
      <c r="BG43" s="52" t="str">
        <f t="shared" si="10"/>
        <v/>
      </c>
      <c r="BH43" s="52" t="str">
        <f t="shared" si="11"/>
        <v/>
      </c>
      <c r="BI43" s="51">
        <f>IF($AK$7="無",0,IF($AK$7="",0,IF($BF43=TIME(0,30,0),コード表!$B$131,IF($BF43=TIME(1,0,0),コード表!$B$132,IF($BF43=TIME(1,30,0),コード表!$B$133,IF($BF43=TIME(2,0,0),コード表!$B$134,IF($BF43=TIME(2,30,0),コード表!$B$135,IF($BF43=TIME(3,0,0),コード表!$B$136))))))))</f>
        <v>0</v>
      </c>
      <c r="BJ43" s="51">
        <f>IF($AK$7="無",0,IF($AK$7="",0,IF($BH43=TIME(0,30,0),コード表!$B$131,IF($BH43=TIME(1,0,0),コード表!$B$132,IF($BH43=TIME(1,30,0),コード表!$B$133,IF($BH43=TIME(2,0,0),コード表!$B$134,IF($BH43=TIME(2,30,0),コード表!$B$135,IF($BH43=TIME(3,0,0),コード表!$B$136,IF($BH43=TIME(3,30,0),コード表!$B$137,IF($BH43=TIME(4,0,0),コード表!$B$138,IF($BH43=TIME(4,30,0),コード表!$B$139,IF($BH43=TIME(5,0,0),コード表!$B$140,IF($BH43=TIME(5,30,0),コード表!$B$141,IF($BH43=TIME(6,0,0),コード表!$B$142))))))))))))))</f>
        <v>0</v>
      </c>
      <c r="BK43" s="51" t="str">
        <f>IF($AK$7="有","",IF(AND(T43="",V43=""),IF($BF43=TIME(0,30,0),コード表!$B$143,IF($BF43=TIME(1,0,0),コード表!$B$144,IF($BF43=TIME(1,30,0),コード表!$B$145,IF($BF43=TIME(2,0,0),コード表!$B$146,IF($BF43=TIME(2,30,0),コード表!$B$147,IF($BF43=TIME(3,0,0),コード表!$B$148)))))),IF(AND(T43="〇",V43=""),IF($BF43=TIME(0,30,0),コード表!$B$155,IF($BF43=TIME(1,0,0),コード表!$B$156,IF($BF43=TIME(1,30,0),コード表!$B$157,IF($BF43=TIME(2,0,0),コード表!$B$158,IF($BF43=TIME(2,30,0),コード表!$B$159,IF($BF43=TIME(3,0,0),コード表!$B$160)))))),IF(AND(T43="",V43="〇"),IF($BF43=TIME(0,30,0),コード表!$B$167,IF($BF43=TIME(1,0,0),コード表!$B$168,IF($BF43=TIME(1,30,0),コード表!$B$169,IF($BF43=TIME(2,0,0),コード表!$B$170,IF($BF43=TIME(2,30,0),コード表!$B$171,IF($BF43=TIME(3,0,0),コード表!$B$172))))))))))</f>
        <v/>
      </c>
      <c r="BL43" s="51" t="str">
        <f>IF($AK$7="有","",IF(AND(T43="",V43=""),IF($BH43=TIME(0,30,0),コード表!$B$143,IF($BH43=TIME(1,0,0),コード表!$B$144,IF($BH43=TIME(1,30,0),コード表!$B$145,IF($BH43=TIME(2,0,0),コード表!$B$146,IF($BH43=TIME(2,30,0),コード表!$B$147,IF($BH43=TIME(3,0,0),コード表!$B$148,IF($BH43=TIME(3,30,0),コード表!$B$149,IF($BH43=TIME(4,0,0),コード表!$B$150,IF($BH43=TIME(4,30,0),コード表!$B$151,IF($BH43=TIME(5,0,0),コード表!$B$152,IF($BH43=TIME(5,30,0),コード表!$B$153,IF($BH43=TIME(6,0,0),コード表!$B$154)))))))))))),IF(AND(T43="〇",V43=""),IF($BH43=TIME(0,30,0),コード表!$B$155,IF($BH43=TIME(1,0,0),コード表!$B$156,IF($BH43=TIME(1,30,0),コード表!$B$157,IF($BH43=TIME(2,0,0),コード表!$B$158,IF($BH43=TIME(2,30,0),コード表!$B$159,IF($BH43=TIME(3,0,0),コード表!$B$160,IF($BH43=TIME(3,30,0),コード表!$B$161,IF($BH43=TIME(4,0,0),コード表!$B$162,IF($BH43=TIME(4,30,0),コード表!$B$163,IF($BH43=TIME(5,0,0),コード表!$B$164,IF($BH43=TIME(5,30,0),コード表!$B$165,IF($BH43=TIME(6,0,0),コード表!$B$166)))))))))))),IF(AND(T43="",V43="〇"),IF($BH43=TIME(0,30,0),コード表!$B$167,IF($BH43=TIME(1,0,0),コード表!$B$168,IF($BH43=TIME(1,30,0),コード表!$B$169,IF($BH43=TIME(2,0,0),コード表!$B$170,IF($BH43=TIME(2,30,0),コード表!$B$171,IF($BH43=TIME(3,0,0),コード表!$B$172,IF($BH43=TIME(3,30,0),コード表!$B$173,IF($BH43=TIME(4,0,0),コード表!$B$174,IF($BH43=TIME(4,30,0),コード表!$B$175,IF($BH43=TIME(5,0,0),コード表!$B$176,IF($BH43=TIME(5,30,0),コード表!$B$177,IF($BH43=TIME(6,0,0),コード表!$B$178))))))))))))))))</f>
        <v/>
      </c>
      <c r="BM43" s="51">
        <f t="shared" si="12"/>
        <v>0</v>
      </c>
      <c r="BN43" s="77">
        <f t="shared" si="3"/>
        <v>0</v>
      </c>
      <c r="BO43" s="51">
        <f>IF(AD43=1,コード表!$B$179,IF(AD43=2,コード表!$B$180,IF(AD43=3,コード表!$B$181,IF(AD43=4,コード表!$B$182,IF(AD43=5,コード表!$B$183,IF(実績記録!AD43=6,コード表!$B$184,))))))</f>
        <v>0</v>
      </c>
      <c r="BP43" s="51">
        <f t="shared" si="13"/>
        <v>0</v>
      </c>
      <c r="BQ43" s="60"/>
      <c r="BR43" s="60"/>
      <c r="BS43" s="60"/>
      <c r="BU43" s="1">
        <f t="shared" si="14"/>
        <v>0</v>
      </c>
      <c r="BV43" s="1">
        <f t="shared" si="47"/>
        <v>0</v>
      </c>
      <c r="BW43" s="1">
        <f t="shared" si="47"/>
        <v>0</v>
      </c>
      <c r="BX43" s="1">
        <f t="shared" si="47"/>
        <v>0</v>
      </c>
      <c r="BZ43" s="93">
        <f t="shared" si="15"/>
        <v>0</v>
      </c>
    </row>
    <row r="44" spans="1:78" s="1" customFormat="1" ht="15" customHeight="1" thickBot="1">
      <c r="A44" s="2"/>
      <c r="B44" s="14"/>
      <c r="C44" s="15"/>
      <c r="D44" s="15"/>
      <c r="E44" s="15"/>
      <c r="F44" s="15"/>
      <c r="G44" s="84"/>
      <c r="H44" s="84"/>
      <c r="I44" s="16"/>
      <c r="J44" s="84"/>
      <c r="K44" s="84"/>
      <c r="L44" s="84"/>
      <c r="M44" s="84"/>
      <c r="N44" s="84"/>
      <c r="O44" s="44"/>
      <c r="P44" s="84"/>
      <c r="Q44" s="8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8"/>
      <c r="AV44" s="2"/>
      <c r="AW44" s="67"/>
      <c r="AX44" s="52"/>
      <c r="AY44" s="52"/>
      <c r="AZ44" s="52"/>
      <c r="BA44" s="59"/>
      <c r="BB44" s="59"/>
      <c r="BC44" s="59"/>
      <c r="BD44" s="59"/>
      <c r="BE44" s="52"/>
      <c r="BF44" s="52"/>
      <c r="BG44" s="52"/>
      <c r="BH44" s="52"/>
      <c r="BI44" s="59"/>
      <c r="BJ44" s="59"/>
      <c r="BK44" s="59"/>
      <c r="BL44" s="59"/>
      <c r="BM44" s="59"/>
      <c r="BN44" s="59"/>
      <c r="BO44" s="59"/>
      <c r="BP44" s="59"/>
      <c r="BQ44" s="60"/>
      <c r="BR44" s="60"/>
      <c r="BS44" s="60"/>
    </row>
    <row r="45" spans="1:78" s="1" customFormat="1" ht="15.95" customHeight="1">
      <c r="A45" s="2"/>
      <c r="B45" s="14"/>
      <c r="C45" s="155" t="s">
        <v>47</v>
      </c>
      <c r="D45" s="156"/>
      <c r="E45" s="156"/>
      <c r="F45" s="156"/>
      <c r="G45" s="156"/>
      <c r="H45" s="156"/>
      <c r="I45" s="380">
        <f>SUM(Q13:Q43)</f>
        <v>0</v>
      </c>
      <c r="J45" s="380"/>
      <c r="K45" s="380"/>
      <c r="L45" s="376" t="s">
        <v>43</v>
      </c>
      <c r="M45" s="377"/>
      <c r="N45" s="155" t="s">
        <v>49</v>
      </c>
      <c r="O45" s="156"/>
      <c r="P45" s="156"/>
      <c r="Q45" s="156"/>
      <c r="R45" s="151">
        <f>SUM(AF13:AI43)</f>
        <v>0</v>
      </c>
      <c r="S45" s="151"/>
      <c r="T45" s="151"/>
      <c r="U45" s="151"/>
      <c r="V45" s="151"/>
      <c r="W45" s="151"/>
      <c r="X45" s="152"/>
      <c r="Y45" s="155" t="s">
        <v>353</v>
      </c>
      <c r="Z45" s="156"/>
      <c r="AA45" s="156"/>
      <c r="AB45" s="156"/>
      <c r="AC45" s="156"/>
      <c r="AD45" s="81"/>
      <c r="AE45" s="81"/>
      <c r="AF45" s="371">
        <f>IF(AA7="課税",ROUNDDOWN(R45*0.1,0))</f>
        <v>0</v>
      </c>
      <c r="AG45" s="371"/>
      <c r="AH45" s="371"/>
      <c r="AI45" s="371"/>
      <c r="AJ45" s="371"/>
      <c r="AK45" s="155" t="s">
        <v>24</v>
      </c>
      <c r="AL45" s="156"/>
      <c r="AM45" s="156"/>
      <c r="AN45" s="365">
        <f>R45-AF45</f>
        <v>0</v>
      </c>
      <c r="AO45" s="365"/>
      <c r="AP45" s="365"/>
      <c r="AQ45" s="365"/>
      <c r="AR45" s="365"/>
      <c r="AS45" s="365"/>
      <c r="AT45" s="366"/>
      <c r="AU45" s="5"/>
      <c r="AV45" s="2"/>
      <c r="AW45" s="67"/>
      <c r="AX45" s="52"/>
      <c r="AY45" s="52"/>
      <c r="AZ45" s="52"/>
      <c r="BA45" s="59"/>
      <c r="BB45" s="59"/>
      <c r="BC45" s="59"/>
      <c r="BD45" s="59"/>
      <c r="BE45" s="52"/>
      <c r="BF45" s="52"/>
      <c r="BG45" s="52"/>
      <c r="BH45" s="52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</row>
    <row r="46" spans="1:78" s="1" customFormat="1" ht="15.95" customHeight="1" thickBot="1">
      <c r="A46" s="2"/>
      <c r="B46" s="14"/>
      <c r="C46" s="157"/>
      <c r="D46" s="158"/>
      <c r="E46" s="158"/>
      <c r="F46" s="158"/>
      <c r="G46" s="158"/>
      <c r="H46" s="158"/>
      <c r="I46" s="381"/>
      <c r="J46" s="381"/>
      <c r="K46" s="381"/>
      <c r="L46" s="378"/>
      <c r="M46" s="379"/>
      <c r="N46" s="157"/>
      <c r="O46" s="158"/>
      <c r="P46" s="158"/>
      <c r="Q46" s="158"/>
      <c r="R46" s="153"/>
      <c r="S46" s="153"/>
      <c r="T46" s="153"/>
      <c r="U46" s="153"/>
      <c r="V46" s="153"/>
      <c r="W46" s="153"/>
      <c r="X46" s="154"/>
      <c r="Y46" s="157"/>
      <c r="Z46" s="158"/>
      <c r="AA46" s="158"/>
      <c r="AB46" s="158"/>
      <c r="AC46" s="158"/>
      <c r="AD46" s="82"/>
      <c r="AE46" s="82"/>
      <c r="AF46" s="372"/>
      <c r="AG46" s="372"/>
      <c r="AH46" s="372"/>
      <c r="AI46" s="372"/>
      <c r="AJ46" s="372"/>
      <c r="AK46" s="157"/>
      <c r="AL46" s="158"/>
      <c r="AM46" s="158"/>
      <c r="AN46" s="367"/>
      <c r="AO46" s="367"/>
      <c r="AP46" s="367"/>
      <c r="AQ46" s="367"/>
      <c r="AR46" s="367"/>
      <c r="AS46" s="367"/>
      <c r="AT46" s="368"/>
      <c r="AU46" s="5"/>
      <c r="AV46" s="2"/>
      <c r="AW46" s="67"/>
      <c r="AX46" s="52"/>
      <c r="AY46" s="52"/>
      <c r="AZ46" s="52"/>
      <c r="BA46" s="59"/>
      <c r="BB46" s="59"/>
      <c r="BC46" s="59"/>
      <c r="BD46" s="59"/>
      <c r="BE46" s="52"/>
      <c r="BF46" s="52"/>
      <c r="BG46" s="52"/>
      <c r="BH46" s="52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</row>
    <row r="47" spans="1:78" s="1" customFormat="1" ht="15" customHeight="1" thickBot="1">
      <c r="A47" s="2"/>
      <c r="B47" s="14"/>
      <c r="C47" s="83"/>
      <c r="D47" s="83"/>
      <c r="E47" s="83"/>
      <c r="F47" s="83"/>
      <c r="G47" s="83"/>
      <c r="H47" s="83"/>
      <c r="I47" s="64"/>
      <c r="J47" s="64"/>
      <c r="K47" s="64"/>
      <c r="L47" s="65"/>
      <c r="M47" s="65"/>
      <c r="N47" s="83"/>
      <c r="O47" s="83"/>
      <c r="P47" s="83"/>
      <c r="Q47" s="83"/>
      <c r="R47" s="66"/>
      <c r="S47" s="66"/>
      <c r="T47" s="66"/>
      <c r="U47" s="66"/>
      <c r="V47" s="66"/>
      <c r="W47" s="83"/>
      <c r="X47" s="83"/>
      <c r="Y47" s="83"/>
      <c r="Z47" s="83"/>
      <c r="AA47" s="83"/>
      <c r="AB47" s="83"/>
      <c r="AC47" s="83"/>
      <c r="AD47" s="83"/>
      <c r="AE47" s="83"/>
      <c r="AF47" s="66"/>
      <c r="AG47" s="66"/>
      <c r="AH47" s="66"/>
      <c r="AI47" s="66"/>
      <c r="AJ47" s="66"/>
      <c r="AK47" s="83"/>
      <c r="AL47" s="83"/>
      <c r="AM47" s="83"/>
      <c r="AN47" s="66"/>
      <c r="AO47" s="66"/>
      <c r="AP47" s="66"/>
      <c r="AQ47" s="66"/>
      <c r="AR47" s="66"/>
      <c r="AS47" s="66"/>
      <c r="AT47" s="66"/>
      <c r="AU47" s="5"/>
      <c r="AV47" s="2"/>
      <c r="AW47" s="67"/>
      <c r="AX47" s="52"/>
      <c r="AY47" s="52"/>
      <c r="AZ47" s="52"/>
      <c r="BA47" s="59"/>
      <c r="BB47" s="59"/>
      <c r="BC47" s="59"/>
      <c r="BD47" s="59"/>
      <c r="BE47" s="52"/>
      <c r="BF47" s="52"/>
      <c r="BG47" s="52"/>
      <c r="BH47" s="52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</row>
    <row r="48" spans="1:78" s="1" customFormat="1" ht="33" customHeight="1">
      <c r="A48" s="2"/>
      <c r="B48" s="14"/>
      <c r="C48" s="267" t="s">
        <v>283</v>
      </c>
      <c r="D48" s="268"/>
      <c r="E48" s="268"/>
      <c r="F48" s="268"/>
      <c r="G48" s="268"/>
      <c r="H48" s="268"/>
      <c r="I48" s="268"/>
      <c r="J48" s="238" t="s">
        <v>287</v>
      </c>
      <c r="K48" s="360"/>
      <c r="L48" s="238" t="s">
        <v>289</v>
      </c>
      <c r="M48" s="360"/>
      <c r="N48" s="238" t="s">
        <v>291</v>
      </c>
      <c r="O48" s="360"/>
      <c r="P48" s="238" t="s">
        <v>293</v>
      </c>
      <c r="Q48" s="360"/>
      <c r="R48" s="207" t="s">
        <v>295</v>
      </c>
      <c r="S48" s="264"/>
      <c r="T48" s="207" t="s">
        <v>297</v>
      </c>
      <c r="U48" s="264"/>
      <c r="V48" s="207" t="s">
        <v>299</v>
      </c>
      <c r="W48" s="264"/>
      <c r="X48" s="207" t="s">
        <v>301</v>
      </c>
      <c r="Y48" s="264"/>
      <c r="Z48" s="207" t="s">
        <v>303</v>
      </c>
      <c r="AA48" s="264"/>
      <c r="AB48" s="207" t="s">
        <v>305</v>
      </c>
      <c r="AC48" s="264"/>
      <c r="AD48" s="207" t="s">
        <v>307</v>
      </c>
      <c r="AE48" s="264"/>
      <c r="AF48" s="207" t="s">
        <v>309</v>
      </c>
      <c r="AG48" s="264"/>
      <c r="AH48" s="207" t="s">
        <v>311</v>
      </c>
      <c r="AI48" s="264"/>
      <c r="AJ48" s="207" t="s">
        <v>313</v>
      </c>
      <c r="AK48" s="264"/>
      <c r="AL48" s="207" t="s">
        <v>315</v>
      </c>
      <c r="AM48" s="264"/>
      <c r="AN48" s="207" t="s">
        <v>317</v>
      </c>
      <c r="AO48" s="265"/>
      <c r="AP48" s="46"/>
      <c r="AQ48" s="4"/>
      <c r="AR48" s="4"/>
      <c r="AS48" s="68"/>
      <c r="AT48" s="46"/>
      <c r="AU48" s="8"/>
      <c r="AV48" s="59"/>
      <c r="AW48" s="59"/>
      <c r="AX48" s="59"/>
      <c r="AY48" s="59"/>
      <c r="AZ48" s="59"/>
      <c r="BA48" s="59"/>
      <c r="BB48" s="59"/>
      <c r="BC48" s="59"/>
      <c r="BD48" s="59"/>
      <c r="BE48" s="60"/>
      <c r="BF48" s="60"/>
      <c r="BG48" s="60"/>
      <c r="BH48" s="60"/>
      <c r="BI48" s="60"/>
      <c r="BJ48" s="60"/>
      <c r="BK48" s="60"/>
    </row>
    <row r="49" spans="1:71" s="1" customFormat="1" ht="22.5" customHeight="1">
      <c r="A49" s="2"/>
      <c r="B49" s="14"/>
      <c r="C49" s="269"/>
      <c r="D49" s="270"/>
      <c r="E49" s="270"/>
      <c r="F49" s="270"/>
      <c r="G49" s="270"/>
      <c r="H49" s="270"/>
      <c r="I49" s="270"/>
      <c r="J49" s="236" t="str">
        <f>IF(COUNTIFS($T$13:$T$43,"",$Q$13:$Q$43,TIME(0,30,0))+COUNTIFS($V$13:$V$43,"",$Q$13:$Q$43,TIME(0,30,0))=0,"",IF(COUNTIFS($T$13:$T$43,"",$V$13:$V$43,"",$Q$13:$Q$43,TIME(0,30,0))&gt;0,COUNTIFS($T$13:$T$43,"",$V$13:$V$43,"",$Q$13:$Q$43,TIME(0,30,0)),""))</f>
        <v/>
      </c>
      <c r="K49" s="236"/>
      <c r="L49" s="290" t="str">
        <f>IF(COUNTIFS($T$13:$T$43,"",$Q$13:$Q$43,TIME(1,0,0))+COUNTIFS($V$13:$V$43,"",$Q$13:$Q$43,TIME(1,0,0))=0,"",IF(COUNTIFS($T$13:$T$43,"",$V$13:$V$43,"",$Q$13:$Q$43,TIME(1,0,0))&gt;0,COUNTIFS($T$13:$T$43,"",$V$13:$V$43,"",$Q$13:$Q$43,TIME(1,0,0)),""))</f>
        <v/>
      </c>
      <c r="M49" s="290"/>
      <c r="N49" s="290" t="str">
        <f>IF(COUNTIFS($T$13:$T$43,"",$Q$13:$Q$43,TIME(1,30,0))+COUNTIFS($V$13:$V$43,"",$Q$13:$Q$43,TIME(1,30,0))=0,"",IF(COUNTIFS($T$13:$T$43,"",$V$13:$V$43,"",$Q$13:$Q$43,TIME(1,30,0))&gt;0,COUNTIFS($T$13:$T$43,"",$V$13:$V$43,"",$Q$13:$Q$43,TIME(1,30,0)),""))</f>
        <v/>
      </c>
      <c r="O49" s="290"/>
      <c r="P49" s="290" t="str">
        <f>IF(COUNTIFS($T$13:$T$43,"",$Q$13:$Q$43,TIME(2,0,0))+COUNTIFS($V$13:$V$43,"",$Q$13:$Q$43,TIME(2,0,0))=0,"",IF(COUNTIFS($T$13:$T$43,"",$V$13:$V$43,"",$Q$13:$Q$43,TIME(2,0,0))&gt;0,COUNTIFS($T$13:$T$43,"",$V$13:$V$43,"",$Q$13:$Q$43,TIME(2,0,0)),""))</f>
        <v/>
      </c>
      <c r="Q49" s="290"/>
      <c r="R49" s="290" t="str">
        <f>IF(COUNTIFS($T$13:$T$43,"",$Q$13:$Q$43,TIME(2,30,0))+COUNTIFS($V$13:$V$43,"",$Q$13:$Q$43,TIME(2,30,0))=0,"",IF(COUNTIFS($T$13:$T$43,"",$V$13:$V$43,"",$Q$13:$Q$43,TIME(2,30,0))&gt;0,COUNTIFS($T$13:$T$43,"",$V$13:$V$43,"",$Q$13:$Q$43,TIME(2,30,0)),""))</f>
        <v/>
      </c>
      <c r="S49" s="290"/>
      <c r="T49" s="290" t="str">
        <f>IF(COUNTIFS($T$13:$T$43,"",$Q$13:$Q$43,TIME(3,0,0))+COUNTIFS($V$13:$V$43,"",$Q$13:$Q$43,TIME(3,0,0))=0,"",IF(COUNTIFS($T$13:$T$43,"",$V$13:$V$43,"",$Q$13:$Q$43,TIME(3,0,0))&gt;0,COUNTIFS($T$13:$T$43,"",$V$13:$V$43,"",$Q$13:$Q$43,TIME(3,0,0)),""))</f>
        <v/>
      </c>
      <c r="U49" s="290"/>
      <c r="V49" s="290" t="str">
        <f>IF(COUNTIFS($T$13:$T$43,"",$Q$13:$Q$43,TIME(3,30,0))+COUNTIFS($V$13:$V$43,"",$Q$13:$Q$43,TIME(3,30,0))=0,"",IF(COUNTIFS($T$13:$T$43,"",$V$13:$V$43,"",$Q$13:$Q$43,TIME(3,30,0))&gt;0,COUNTIFS($T$13:$T$43,"",$V$13:$V$43,"",$Q$13:$Q$43,TIME(3,30,0)),""))</f>
        <v/>
      </c>
      <c r="W49" s="290"/>
      <c r="X49" s="290" t="str">
        <f>IF(COUNTIFS($T$13:$T$43,"",$Q$13:$Q$43,TIME(4,0,0))+COUNTIFS($V$13:$V$43,"",$Q$13:$Q$43,TIME(4,0,0))=0,"",IF(COUNTIFS($T$13:$T$43,"",$V$13:$V$43,"",$Q$13:$Q$43,TIME(4,0,0))&gt;0,COUNTIFS($T$13:$T$43,"",$V$13:$V$43,"",$Q$13:$Q$43,TIME(4,0,0)),""))</f>
        <v/>
      </c>
      <c r="Y49" s="290"/>
      <c r="Z49" s="363" t="str">
        <f>IF(COUNTIFS($T$13:$T$43,"",$Q$13:$Q$43,TIME(4,30,0))+COUNTIFS($V$13:$V$43,"",$Q$13:$Q$43,TIME(4,30,0))=0,"",IF(COUNTIFS($T$13:$T$43,"",$V$13:$V$43,"",$Q$13:$Q$43,TIME(4,30,0))&gt;0,COUNTIFS($T$13:$T$43,"",$V$13:$V$43,"",$Q$13:$Q$43,TIME(4,30,0)),""))</f>
        <v/>
      </c>
      <c r="AA49" s="364"/>
      <c r="AB49" s="290" t="str">
        <f>IF(COUNTIFS($T$13:$T$43,"",$Q$13:$Q$43,TIME(5,0,0))+COUNTIFS($V$13:$V$43,"",$Q$13:$Q$43,TIME(5,0,0))=0,"",IF(COUNTIFS($T$13:$T$43,"",$V$13:$V$43,"",$Q$13:$Q$43,TIME(5,0,0))&gt;0,COUNTIFS($T$13:$T$43,"",$V$13:$V$43,"",$Q$13:$Q$43,TIME(5,0,0)),""))</f>
        <v/>
      </c>
      <c r="AC49" s="290"/>
      <c r="AD49" s="290" t="str">
        <f>IF(COUNTIFS($T$13:$T$43,"",$Q$13:$Q$43,TIME(5,30,0))+COUNTIFS($V$13:$V$43,"",$Q$13:$Q$43,TIME(5,30,0))=0,"",IF(COUNTIFS($T$13:$T$43,"",$V$13:$V$43,"",$Q$13:$Q$43,TIME(5,30,0))&gt;0,COUNTIFS($T$13:$T$43,"",$V$13:$V$43,"",$Q$13:$Q$43,TIME(5,30,0)),""))</f>
        <v/>
      </c>
      <c r="AE49" s="290"/>
      <c r="AF49" s="290" t="str">
        <f>IF(COUNTIFS($T$13:$T$43,"",$Q$13:$Q$43,TIME(6,0,0))+COUNTIFS($V$13:$V$43,"",$Q$13:$Q$43,TIME(6,0,0))=0,"",IF(COUNTIFS($T$13:$T$43,"",$V$13:$V$43,"",$Q$13:$Q$43,TIME(6,0,0))&gt;0,COUNTIFS($T$13:$T$43,"",$V$13:$V$43,"",$Q$13:$Q$43,TIME(6,0,0)),""))</f>
        <v/>
      </c>
      <c r="AG49" s="290"/>
      <c r="AH49" s="290" t="str">
        <f>IF(COUNTIFS($T$13:$T$43,"",$Q$13:$Q$43,TIME(6,30,0))+COUNTIFS($V$13:$V$43,"",$Q$13:$Q$43,TIME(6,30,0))=0,"",IF(COUNTIFS($T$13:$T$43,"",$V$13:$V$43,"",$Q$13:$Q$43,TIME(6,30,0))&gt;0,COUNTIFS($T$13:$T$43,"",$V$13:$V$43,"",$Q$13:$Q$43,TIME(6,30,0)),""))</f>
        <v/>
      </c>
      <c r="AI49" s="290"/>
      <c r="AJ49" s="290" t="str">
        <f>IF(COUNTIFS($T$13:$T$43,"",$Q$13:$Q$43,TIME(7,0,0))+COUNTIFS($V$13:$V$43,"",$Q$13:$Q$43,TIME(7,0,0))=0,"",IF(COUNTIFS($T$13:$T$43,"",$V$13:$V$43,"",$Q$13:$Q$43,TIME(7,0,0))&gt;0,COUNTIFS($T$13:$T$43,"",$V$13:$V$43,"",$Q$13:$Q$43,TIME(7,0,0)),""))</f>
        <v/>
      </c>
      <c r="AK49" s="290"/>
      <c r="AL49" s="290" t="str">
        <f>IF(COUNTIFS($T$13:$T$43,"",$Q$13:$Q$43,TIME(7,30,0))+COUNTIFS($V$13:$V$43,"",$Q$13:$Q$43,TIME(7,30,0))=0,"",IF(COUNTIFS($T$13:$T$43,"",$V$13:$V$43,"",$Q$13:$Q$43,TIME(7,30,0))&gt;0,COUNTIFS($T$13:$T$43,"",$V$13:$V$43,"",$Q$13:$Q$43,TIME(7,30,0)),""))</f>
        <v/>
      </c>
      <c r="AM49" s="290"/>
      <c r="AN49" s="373" t="str">
        <f>IF(COUNTIFS($T$13:$T$43,"",$Q$13:$Q$43,TIME(8,0,0))+COUNTIFS($V$13:$V$43,"",$Q$13:$Q$43,TIME(8,0,0))=0,"",IF(COUNTIFS($T$13:$T$43,"",$V$13:$V$43,"",$Q$13:$Q$43,TIME(8,0,0))&gt;0,COUNTIFS($T$13:$T$43,"",$V$13:$V$43,"",$Q$13:$Q$43,TIME(8,0,0)),""))</f>
        <v/>
      </c>
      <c r="AO49" s="374"/>
      <c r="AP49" s="46"/>
      <c r="AQ49" s="4"/>
      <c r="AR49" s="4"/>
      <c r="AS49" s="4"/>
      <c r="AT49" s="46"/>
      <c r="AU49" s="8"/>
      <c r="AV49" s="59"/>
      <c r="AW49" s="59"/>
      <c r="AX49" s="59"/>
      <c r="AY49" s="59"/>
      <c r="AZ49" s="59"/>
      <c r="BA49" s="59"/>
      <c r="BB49" s="59"/>
      <c r="BC49" s="59"/>
      <c r="BD49" s="59"/>
      <c r="BE49" s="60"/>
      <c r="BF49" s="60"/>
      <c r="BG49" s="60"/>
      <c r="BH49" s="60"/>
      <c r="BI49" s="60"/>
      <c r="BJ49" s="60"/>
      <c r="BK49" s="60"/>
    </row>
    <row r="50" spans="1:71" s="1" customFormat="1" ht="33" customHeight="1">
      <c r="A50" s="2"/>
      <c r="B50" s="14"/>
      <c r="C50" s="269"/>
      <c r="D50" s="270"/>
      <c r="E50" s="270"/>
      <c r="F50" s="270"/>
      <c r="G50" s="270"/>
      <c r="H50" s="270"/>
      <c r="I50" s="270"/>
      <c r="J50" s="239" t="s">
        <v>319</v>
      </c>
      <c r="K50" s="282"/>
      <c r="L50" s="239" t="s">
        <v>321</v>
      </c>
      <c r="M50" s="282"/>
      <c r="N50" s="239" t="s">
        <v>323</v>
      </c>
      <c r="O50" s="282"/>
      <c r="P50" s="239" t="s">
        <v>325</v>
      </c>
      <c r="Q50" s="282"/>
      <c r="R50" s="225" t="s">
        <v>327</v>
      </c>
      <c r="S50" s="293"/>
      <c r="T50" s="225" t="s">
        <v>329</v>
      </c>
      <c r="U50" s="293"/>
      <c r="V50" s="225" t="s">
        <v>331</v>
      </c>
      <c r="W50" s="293"/>
      <c r="X50" s="225" t="s">
        <v>333</v>
      </c>
      <c r="Y50" s="293"/>
      <c r="Z50" s="239" t="s">
        <v>335</v>
      </c>
      <c r="AA50" s="282"/>
      <c r="AB50" s="225" t="s">
        <v>337</v>
      </c>
      <c r="AC50" s="293"/>
      <c r="AD50" s="225" t="s">
        <v>339</v>
      </c>
      <c r="AE50" s="293"/>
      <c r="AF50" s="225" t="s">
        <v>341</v>
      </c>
      <c r="AG50" s="293"/>
      <c r="AH50" s="225" t="s">
        <v>343</v>
      </c>
      <c r="AI50" s="293"/>
      <c r="AJ50" s="225" t="s">
        <v>345</v>
      </c>
      <c r="AK50" s="293"/>
      <c r="AL50" s="225" t="s">
        <v>347</v>
      </c>
      <c r="AM50" s="293"/>
      <c r="AN50" s="225" t="s">
        <v>349</v>
      </c>
      <c r="AO50" s="375"/>
      <c r="AP50" s="46"/>
      <c r="AQ50" s="4"/>
      <c r="AR50" s="4"/>
      <c r="AS50" s="4"/>
      <c r="AT50" s="46"/>
      <c r="AU50" s="8"/>
      <c r="AV50" s="59"/>
      <c r="AW50" s="59"/>
      <c r="AX50" s="59"/>
      <c r="AY50" s="59"/>
      <c r="AZ50" s="59"/>
      <c r="BA50" s="59"/>
      <c r="BB50" s="59"/>
      <c r="BC50" s="59"/>
      <c r="BD50" s="59"/>
      <c r="BE50" s="60"/>
      <c r="BF50" s="60"/>
      <c r="BG50" s="60"/>
      <c r="BH50" s="60"/>
      <c r="BI50" s="60"/>
      <c r="BJ50" s="60"/>
      <c r="BK50" s="60"/>
    </row>
    <row r="51" spans="1:71" s="1" customFormat="1" ht="22.5" customHeight="1" thickBot="1">
      <c r="A51" s="2"/>
      <c r="B51" s="14"/>
      <c r="C51" s="271"/>
      <c r="D51" s="272"/>
      <c r="E51" s="272"/>
      <c r="F51" s="272"/>
      <c r="G51" s="272"/>
      <c r="H51" s="272"/>
      <c r="I51" s="272"/>
      <c r="J51" s="210" t="str">
        <f>IF(COUNTIFS($T$13:$T$43,"",$Q$13:$Q$43,TIME(8,30,0))+COUNTIFS($V$13:$V$43,"",$Q$13:$Q$43,TIME(8,30,0))=0,"",IF(COUNTIFS($T$13:$T$43,"",$V$13:$V$43,"",$Q$13:$Q$43,TIME(8,30,0))&gt;0,COUNTIFS($T$13:$T$43,"",$V$13:$V$43,"",$Q$13:$Q$43,TIME(8,30,0)),""))</f>
        <v/>
      </c>
      <c r="K51" s="210"/>
      <c r="L51" s="210" t="str">
        <f>IF(COUNTIFS($T$13:$T$43,"",$Q$13:$Q$43,TIME(9,0,0))+COUNTIFS($V$13:$V$43,"",$Q$13:$Q$43,TIME(9,0,0))=0,"",IF(COUNTIFS($T$13:$T$43,"",$V$13:$V$43,"",$Q$13:$Q$43,TIME(9,0,0))&gt;0,COUNTIFS($T$13:$T$43,"",$V$13:$V$43,"",$Q$13:$Q$43,TIME(9,0,0)),""))</f>
        <v/>
      </c>
      <c r="M51" s="210"/>
      <c r="N51" s="210" t="str">
        <f>IF(COUNTIFS($T$13:$T$43,"",$Q$13:$Q$43,TIME(9,30,0))+COUNTIFS($V$13:$V$43,"",$Q$13:$Q$43,TIME(9,30,0))=0,"",IF(COUNTIFS($T$13:$T$43,"",$V$13:$V$43,"",$Q$13:$Q$43,TIME(9,30,0))&gt;0,COUNTIFS($T$13:$T$43,"",$V$13:$V$43,"",$Q$13:$Q$43,TIME(9,30,0)),""))</f>
        <v/>
      </c>
      <c r="O51" s="210"/>
      <c r="P51" s="210" t="str">
        <f>IF(COUNTIFS($T$13:$T$43,"",$Q$13:$Q$43,TIME(10,0,0))+COUNTIFS($V$13:$V$43,"",$Q$13:$Q$43,TIME(10,0,0))=0,"",IF(COUNTIFS($T$13:$T$43,"",$V$13:$V$43,"",$Q$13:$Q$43,TIME(10,0,0))&gt;0,COUNTIFS($T$13:$T$43,"",$V$13:$V$43,"",$Q$13:$Q$43,TIME(10,0,0)),""))</f>
        <v/>
      </c>
      <c r="Q51" s="210"/>
      <c r="R51" s="210" t="str">
        <f>IF(COUNTIFS($T$13:$T$43,"",$Q$13:$Q$43,TIME(10,30,0))+COUNTIFS($V$13:$V$43,"",$Q$13:$Q$43,TIME(10,30,0))=0,"",IF(COUNTIFS($T$13:$T$43,"",$V$13:$V$43,"",$Q$13:$Q$43,TIME(10,30,0))&gt;0,COUNTIFS($T$13:$T$43,"",$V$13:$V$43,"",$Q$13:$Q$43,TIME(10,30,0)),""))</f>
        <v/>
      </c>
      <c r="S51" s="210"/>
      <c r="T51" s="210" t="str">
        <f>IF(COUNTIFS($T$13:$T$43,"",$Q$13:$Q$43,TIME(11,0,0))+COUNTIFS($V$13:$V$43,"",$Q$13:$Q$43,TIME(11,0,0))=0,"",IF(COUNTIFS($T$13:$T$43,"",$V$13:$V$43,"",$Q$13:$Q$43,TIME(11,0,0))&gt;0,COUNTIFS($T$13:$T$43,"",$V$13:$V$43,"",$Q$13:$Q$43,TIME(11,0,0)),""))</f>
        <v/>
      </c>
      <c r="U51" s="210"/>
      <c r="V51" s="210" t="str">
        <f>IF(COUNTIFS($T$13:$T$43,"",$Q$13:$Q$43,TIME(11,30,0))+COUNTIFS($V$13:$V$43,"",$Q$13:$Q$43,TIME(11,30,0))=0,"",IF(COUNTIFS($T$13:$T$43,"",$V$13:$V$43,"",$Q$13:$Q$43,TIME(11,30,0))&gt;0,COUNTIFS($T$13:$T$43,"",$V$13:$V$43,"",$Q$13:$Q$43,TIME(11,30,0)),""))</f>
        <v/>
      </c>
      <c r="W51" s="210"/>
      <c r="X51" s="210" t="str">
        <f>IF(COUNTIFS($T$13:$T$43,"",$Q$13:$Q$43,TIME(12,0,0))+COUNTIFS($V$13:$V$43,"",$Q$13:$Q$43,TIME(12,0,0))=0,"",IF(COUNTIFS($T$13:$T$43,"",$V$13:$V$43,"",$Q$13:$Q$43,TIME(12,0,0))&gt;0,COUNTIFS($T$13:$T$43,"",$V$13:$V$43,"",$Q$13:$Q$43,TIME(12,0,0)),""))</f>
        <v/>
      </c>
      <c r="Y51" s="210"/>
      <c r="Z51" s="210" t="str">
        <f>IF(COUNTIFS($T$13:$T$43,"",$Q$13:$Q$43,TIME(12,30,0))+COUNTIFS($V$13:$V$43,"",$Q$13:$Q$43,TIME(12,30,0))=0,"",IF(COUNTIFS($T$13:$T$43,"",$V$13:$V$43,"",$Q$13:$Q$43,TIME(12,30,0))&gt;0,COUNTIFS($T$13:$T$43,"",$V$13:$V$43,"",$Q$13:$Q$43,TIME(12,30,0)),""))</f>
        <v/>
      </c>
      <c r="AA51" s="210"/>
      <c r="AB51" s="210" t="str">
        <f>IF(COUNTIFS($T$13:$T$43,"",$Q$13:$Q$43,TIME(13,0,0))+COUNTIFS($V$13:$V$43,"",$Q$13:$Q$43,TIME(13,0,0))=0,"",IF(COUNTIFS($T$13:$T$43,"",$V$13:$V$43,"",$Q$13:$Q$43,TIME(13,0,0))&gt;0,COUNTIFS($T$13:$T$43,"",$V$13:$V$43,"",$Q$13:$Q$43,TIME(13,0,0)),""))</f>
        <v/>
      </c>
      <c r="AC51" s="210"/>
      <c r="AD51" s="210" t="str">
        <f>IF(COUNTIFS($T$13:$T$43,"",$Q$13:$Q$43,TIME(13,30,0))+COUNTIFS($V$13:$V$43,"",$Q$13:$Q$43,TIME(13,30,0))=0,"",IF(COUNTIFS($T$13:$T$43,"",$V$13:$V$43,"",$Q$13:$Q$43,TIME(13,30,0))&gt;0,COUNTIFS($T$13:$T$43,"",$V$13:$V$43,"",$Q$13:$Q$43,TIME(13,30,0)),""))</f>
        <v/>
      </c>
      <c r="AE51" s="210"/>
      <c r="AF51" s="210" t="str">
        <f>IF(COUNTIFS($T$13:$T$43,"",$Q$13:$Q$43,TIME(14,0,0))+COUNTIFS($V$13:$V$43,"",$Q$13:$Q$43,TIME(14,0,0))=0,"",IF(COUNTIFS($T$13:$T$43,"",$V$13:$V$43,"",$Q$13:$Q$43,TIME(14,0,0))&gt;0,COUNTIFS($T$13:$T$43,"",$V$13:$V$43,"",$Q$13:$Q$43,TIME(14,0,0)),""))</f>
        <v/>
      </c>
      <c r="AG51" s="210"/>
      <c r="AH51" s="211" t="str">
        <f>IF(COUNTIFS($T$13:$T$43,"",$Q$13:$Q$43,TIME(14,30,0))+COUNTIFS($V$13:$V$43,"",$Q$13:$Q$43,TIME(14,30,0))=0,"",IF(COUNTIFS($T$13:$T$43,"",$V$13:$V$43,"",$Q$13:$Q$43,TIME(14,30,0))&gt;0,COUNTIFS($T$13:$T$43,"",$V$13:$V$43,"",$Q$13:$Q$43,TIME(14,30,0)),""))</f>
        <v/>
      </c>
      <c r="AI51" s="211"/>
      <c r="AJ51" s="211" t="str">
        <f>IF(COUNTIFS($T$13:$T$43,"",$Q$13:$Q$43,TIME(15,0,0))+COUNTIFS($V$13:$V$43,"",$Q$13:$Q$43,TIME(15,0,0))=0,"",IF(COUNTIFS($T$13:$T$43,"",$V$13:$V$43,"",$Q$13:$Q$43,TIME(15,0,0))&gt;0,COUNTIFS($T$13:$T$43,"",$V$13:$V$43,"",$Q$13:$Q$43,TIME(15,0,0)),""))</f>
        <v/>
      </c>
      <c r="AK51" s="211"/>
      <c r="AL51" s="211" t="str">
        <f>IF(COUNTIFS($T$13:$T$43,"",$Q$13:$Q$43,TIME(15,30,0))+COUNTIFS($V$13:$V$43,"",$Q$13:$Q$43,TIME(15,30,0))=0,"",IF(COUNTIFS($T$13:$T$43,"",$V$13:$V$43,"",$Q$13:$Q$43,TIME(15,30,0))&gt;0,COUNTIFS($T$13:$T$43,"",$V$13:$V$43,"",$Q$13:$Q$43,TIME(15,30,0)),""))</f>
        <v/>
      </c>
      <c r="AM51" s="211"/>
      <c r="AN51" s="211" t="str">
        <f>IF(COUNTIFS($T$13:$T$43,"",$Q$13:$Q$43,TIME(16,0,0))+COUNTIFS($V$13:$V$43,"",$Q$13:$Q$43,TIME(16,0,0))=0,"",IF(COUNTIFS($T$13:$T$43,"",$V$13:$V$43,"",$Q$13:$Q$43,TIME(16,0,0))&gt;0,COUNTIFS($T$13:$T$43,"",$V$13:$V$43,"",$Q$13:$Q$43,TIME(16,0,0)),""))</f>
        <v/>
      </c>
      <c r="AO51" s="212"/>
      <c r="AP51" s="46"/>
      <c r="AQ51" s="4"/>
      <c r="AR51" s="4"/>
      <c r="AS51" s="4"/>
      <c r="AT51" s="46"/>
      <c r="AU51" s="8"/>
      <c r="AV51" s="59"/>
      <c r="AW51" s="59"/>
      <c r="AX51" s="59"/>
      <c r="AY51" s="59"/>
      <c r="AZ51" s="59"/>
      <c r="BA51" s="59"/>
      <c r="BB51" s="59"/>
      <c r="BC51" s="59"/>
      <c r="BD51" s="59"/>
      <c r="BE51" s="60"/>
      <c r="BF51" s="60"/>
      <c r="BG51" s="60"/>
      <c r="BH51" s="60"/>
      <c r="BI51" s="60"/>
      <c r="BJ51" s="60"/>
      <c r="BK51" s="60"/>
    </row>
    <row r="52" spans="1:71" s="1" customFormat="1" ht="33" customHeight="1" thickTop="1">
      <c r="A52" s="2"/>
      <c r="B52" s="14"/>
      <c r="C52" s="267" t="s">
        <v>284</v>
      </c>
      <c r="D52" s="268"/>
      <c r="E52" s="268"/>
      <c r="F52" s="268"/>
      <c r="G52" s="268"/>
      <c r="H52" s="268"/>
      <c r="I52" s="268"/>
      <c r="J52" s="238" t="s">
        <v>286</v>
      </c>
      <c r="K52" s="238"/>
      <c r="L52" s="238" t="s">
        <v>288</v>
      </c>
      <c r="M52" s="238"/>
      <c r="N52" s="238" t="s">
        <v>290</v>
      </c>
      <c r="O52" s="238"/>
      <c r="P52" s="238" t="s">
        <v>292</v>
      </c>
      <c r="Q52" s="238"/>
      <c r="R52" s="207" t="s">
        <v>294</v>
      </c>
      <c r="S52" s="208"/>
      <c r="T52" s="207" t="s">
        <v>296</v>
      </c>
      <c r="U52" s="208"/>
      <c r="V52" s="207" t="s">
        <v>298</v>
      </c>
      <c r="W52" s="208"/>
      <c r="X52" s="207" t="s">
        <v>300</v>
      </c>
      <c r="Y52" s="208"/>
      <c r="Z52" s="207" t="s">
        <v>302</v>
      </c>
      <c r="AA52" s="208"/>
      <c r="AB52" s="207" t="s">
        <v>304</v>
      </c>
      <c r="AC52" s="208"/>
      <c r="AD52" s="207" t="s">
        <v>306</v>
      </c>
      <c r="AE52" s="208"/>
      <c r="AF52" s="207" t="s">
        <v>308</v>
      </c>
      <c r="AG52" s="208"/>
      <c r="AH52" s="241" t="s">
        <v>310</v>
      </c>
      <c r="AI52" s="242"/>
      <c r="AJ52" s="241" t="s">
        <v>312</v>
      </c>
      <c r="AK52" s="242"/>
      <c r="AL52" s="241" t="s">
        <v>314</v>
      </c>
      <c r="AM52" s="242"/>
      <c r="AN52" s="241" t="s">
        <v>316</v>
      </c>
      <c r="AO52" s="243"/>
      <c r="AP52" s="46"/>
      <c r="AQ52" s="4"/>
      <c r="AR52" s="4"/>
      <c r="AS52" s="4"/>
      <c r="AT52" s="46"/>
      <c r="AU52" s="8"/>
      <c r="AV52" s="59"/>
      <c r="AW52" s="59"/>
      <c r="AX52" s="59"/>
      <c r="AY52" s="59"/>
      <c r="AZ52" s="59"/>
      <c r="BA52" s="59"/>
      <c r="BB52" s="59"/>
      <c r="BC52" s="59"/>
      <c r="BD52" s="59"/>
      <c r="BE52" s="60"/>
      <c r="BF52" s="60"/>
      <c r="BG52" s="60"/>
      <c r="BH52" s="60"/>
      <c r="BI52" s="60"/>
      <c r="BJ52" s="60"/>
      <c r="BK52" s="60"/>
    </row>
    <row r="53" spans="1:71" s="1" customFormat="1" ht="22.5" customHeight="1">
      <c r="A53" s="2"/>
      <c r="B53" s="14"/>
      <c r="C53" s="269"/>
      <c r="D53" s="270"/>
      <c r="E53" s="270"/>
      <c r="F53" s="270"/>
      <c r="G53" s="270"/>
      <c r="H53" s="270"/>
      <c r="I53" s="270"/>
      <c r="J53" s="236" t="str">
        <f>IF((COUNTIF($BC$13:$BC$43,コード表!$B$67)=0),"",COUNTIF($BC$13:$BC$43,コード表!$B$67))</f>
        <v/>
      </c>
      <c r="K53" s="236"/>
      <c r="L53" s="236" t="str">
        <f>IF((COUNTIF($BC$13:$BC$43,コード表!$B$68)=0),"",COUNTIF($BC$13:$BC$43,コード表!$B$68))</f>
        <v/>
      </c>
      <c r="M53" s="236"/>
      <c r="N53" s="236" t="str">
        <f>IF((COUNTIF($BC$13:$BC$43,コード表!$B$69)=0),"",COUNTIF($BC$13:$BC$43,コード表!$B$69))</f>
        <v/>
      </c>
      <c r="O53" s="236"/>
      <c r="P53" s="236" t="str">
        <f>IF((COUNTIF($BC$13:$BC$43,コード表!$B$70)=0),"",COUNTIF($BC$13:$BC$43,コード表!$B$70))</f>
        <v/>
      </c>
      <c r="Q53" s="236"/>
      <c r="R53" s="236" t="str">
        <f>IF((COUNTIF($BC$13:$BC$43,コード表!$B$71)=0),"",COUNTIF($BC$13:$BC$43,コード表!$B$71))</f>
        <v/>
      </c>
      <c r="S53" s="236"/>
      <c r="T53" s="236" t="str">
        <f>IF((COUNTIF($BC$13:$BC$43,コード表!$B$72)=0),"",COUNTIF($BC$13:$BC$43,コード表!$B$72))</f>
        <v/>
      </c>
      <c r="U53" s="236"/>
      <c r="V53" s="236" t="str">
        <f>IF((COUNTIF($BC$13:$BC$43,コード表!$B$73)=0),"",COUNTIF($BC$13:$BC$43,コード表!$B$73))</f>
        <v/>
      </c>
      <c r="W53" s="236"/>
      <c r="X53" s="236" t="str">
        <f>IF((COUNTIF($BC$13:$BC$43,コード表!$B$74)=0),"",COUNTIF($BC$13:$BC$43,コード表!$B$74))</f>
        <v/>
      </c>
      <c r="Y53" s="236"/>
      <c r="Z53" s="236" t="str">
        <f>IF((COUNTIF($BC$13:$BC$43,コード表!$B$75)=0),"",COUNTIF($BC$13:$BC$43,コード表!$B$75))</f>
        <v/>
      </c>
      <c r="AA53" s="236"/>
      <c r="AB53" s="236" t="str">
        <f>IF((COUNTIF($BC$13:$BC$43,コード表!$B$76)=0),"",COUNTIF($BC$13:$BC$43,コード表!$B$76))</f>
        <v/>
      </c>
      <c r="AC53" s="236"/>
      <c r="AD53" s="236" t="str">
        <f>IF((COUNTIF($BC$13:$BC$43,コード表!$B$77)=0),"",COUNTIF($BC$13:$BC$43,コード表!$B$77))</f>
        <v/>
      </c>
      <c r="AE53" s="236"/>
      <c r="AF53" s="236" t="str">
        <f>IF((COUNTIF($BC$13:$BC$43,コード表!$B$78)=0),"",COUNTIF($BC$13:$BC$43,コード表!$B$78))</f>
        <v/>
      </c>
      <c r="AG53" s="236"/>
      <c r="AH53" s="236" t="str">
        <f>IF((COUNTIF($BC$13:$BC$43,コード表!$B$79)=0),"",COUNTIF($BC$13:$BC$43,コード表!$B$79))</f>
        <v/>
      </c>
      <c r="AI53" s="236"/>
      <c r="AJ53" s="236" t="str">
        <f>IF((COUNTIF($BC$13:$BC$43,コード表!$B$80)=0),"",COUNTIF($BC$13:$BC$43,コード表!$B$80))</f>
        <v/>
      </c>
      <c r="AK53" s="236"/>
      <c r="AL53" s="236" t="str">
        <f>IF((COUNTIF($BC$13:$BC$43,コード表!$B$81)=0),"",COUNTIF($BC$13:$BC$43,コード表!$B$81))</f>
        <v/>
      </c>
      <c r="AM53" s="236"/>
      <c r="AN53" s="236" t="str">
        <f>IF((COUNTIF($BC$13:$BC$43,コード表!$B$82)=0),"",COUNTIF($BC$13:$BC$43,コード表!$B$82))</f>
        <v/>
      </c>
      <c r="AO53" s="237"/>
      <c r="AP53" s="46"/>
      <c r="AQ53" s="4"/>
      <c r="AR53" s="4"/>
      <c r="AS53" s="4"/>
      <c r="AT53" s="46"/>
      <c r="AU53" s="8"/>
      <c r="AV53" s="59"/>
      <c r="AW53" s="59"/>
      <c r="AX53" s="59"/>
      <c r="AY53" s="59"/>
      <c r="AZ53" s="59"/>
      <c r="BA53" s="59"/>
      <c r="BB53" s="59"/>
      <c r="BC53" s="59"/>
      <c r="BD53" s="59"/>
      <c r="BE53" s="60"/>
      <c r="BF53" s="60"/>
      <c r="BG53" s="60"/>
      <c r="BH53" s="60"/>
      <c r="BI53" s="60"/>
      <c r="BJ53" s="60"/>
      <c r="BK53" s="60"/>
    </row>
    <row r="54" spans="1:71" s="1" customFormat="1" ht="33" customHeight="1">
      <c r="A54" s="2"/>
      <c r="B54" s="14"/>
      <c r="C54" s="269"/>
      <c r="D54" s="270"/>
      <c r="E54" s="270"/>
      <c r="F54" s="270"/>
      <c r="G54" s="270"/>
      <c r="H54" s="270"/>
      <c r="I54" s="270"/>
      <c r="J54" s="239" t="s">
        <v>318</v>
      </c>
      <c r="K54" s="240"/>
      <c r="L54" s="239" t="s">
        <v>320</v>
      </c>
      <c r="M54" s="240"/>
      <c r="N54" s="239" t="s">
        <v>322</v>
      </c>
      <c r="O54" s="240"/>
      <c r="P54" s="239" t="s">
        <v>324</v>
      </c>
      <c r="Q54" s="240"/>
      <c r="R54" s="225" t="s">
        <v>326</v>
      </c>
      <c r="S54" s="225"/>
      <c r="T54" s="225" t="s">
        <v>328</v>
      </c>
      <c r="U54" s="225"/>
      <c r="V54" s="225" t="s">
        <v>330</v>
      </c>
      <c r="W54" s="225"/>
      <c r="X54" s="225" t="s">
        <v>332</v>
      </c>
      <c r="Y54" s="225"/>
      <c r="Z54" s="225" t="s">
        <v>334</v>
      </c>
      <c r="AA54" s="225"/>
      <c r="AB54" s="225" t="s">
        <v>336</v>
      </c>
      <c r="AC54" s="225"/>
      <c r="AD54" s="225" t="s">
        <v>338</v>
      </c>
      <c r="AE54" s="225"/>
      <c r="AF54" s="225" t="s">
        <v>340</v>
      </c>
      <c r="AG54" s="225"/>
      <c r="AH54" s="225" t="s">
        <v>342</v>
      </c>
      <c r="AI54" s="225"/>
      <c r="AJ54" s="225" t="s">
        <v>344</v>
      </c>
      <c r="AK54" s="225"/>
      <c r="AL54" s="225" t="s">
        <v>346</v>
      </c>
      <c r="AM54" s="225"/>
      <c r="AN54" s="225" t="s">
        <v>348</v>
      </c>
      <c r="AO54" s="230"/>
      <c r="AP54" s="46"/>
      <c r="AQ54" s="4"/>
      <c r="AR54" s="4"/>
      <c r="AS54" s="4"/>
      <c r="AT54" s="46"/>
      <c r="AU54" s="8"/>
      <c r="AV54" s="59"/>
      <c r="AW54" s="59"/>
      <c r="AX54" s="59"/>
      <c r="AY54" s="59"/>
      <c r="AZ54" s="59"/>
      <c r="BA54" s="59"/>
      <c r="BB54" s="59"/>
      <c r="BC54" s="59"/>
      <c r="BD54" s="59"/>
      <c r="BE54" s="60"/>
      <c r="BF54" s="60"/>
      <c r="BG54" s="60"/>
      <c r="BH54" s="60"/>
      <c r="BI54" s="60"/>
      <c r="BJ54" s="60"/>
      <c r="BK54" s="60"/>
    </row>
    <row r="55" spans="1:71" s="1" customFormat="1" ht="22.5" customHeight="1" thickBot="1">
      <c r="A55" s="2"/>
      <c r="B55" s="14"/>
      <c r="C55" s="271"/>
      <c r="D55" s="272"/>
      <c r="E55" s="272"/>
      <c r="F55" s="272"/>
      <c r="G55" s="272"/>
      <c r="H55" s="272"/>
      <c r="I55" s="272"/>
      <c r="J55" s="231" t="str">
        <f>IF((COUNTIF($BC$13:$BC$43,コード表!$B$83)=0),"",COUNTIF($BC$13:$BC$43,コード表!$B$83))</f>
        <v/>
      </c>
      <c r="K55" s="231"/>
      <c r="L55" s="231" t="str">
        <f>IF((COUNTIF($BC$13:$BC$43,コード表!$B$84)=0),"",COUNTIF($BC$13:$BC$43,コード表!$B$84))</f>
        <v/>
      </c>
      <c r="M55" s="231"/>
      <c r="N55" s="231" t="str">
        <f>IF((COUNTIF($BC$13:$BC$43,コード表!$B$85)=0),"",COUNTIF($BC$13:$BC$43,コード表!$B$85))</f>
        <v/>
      </c>
      <c r="O55" s="231"/>
      <c r="P55" s="231" t="str">
        <f>IF((COUNTIF($BC$13:$BC$43,コード表!$B$86)=0),"",COUNTIF($BC$13:$BC$43,コード表!$B$86))</f>
        <v/>
      </c>
      <c r="Q55" s="231"/>
      <c r="R55" s="231" t="str">
        <f>IF((COUNTIF($BC$13:$BC$43,コード表!$B$87)=0),"",COUNTIF($BC$13:$BC$43,コード表!$B$87))</f>
        <v/>
      </c>
      <c r="S55" s="231"/>
      <c r="T55" s="231" t="str">
        <f>IF((COUNTIF($BC$13:$BC$43,コード表!$B$88)=0),"",COUNTIF($BC$13:$BC$43,コード表!$B$88))</f>
        <v/>
      </c>
      <c r="U55" s="231"/>
      <c r="V55" s="231" t="str">
        <f>IF((COUNTIF($BC$13:$BC$43,コード表!$B$89)=0),"",COUNTIF($BC$13:$BC$43,コード表!$B$89))</f>
        <v/>
      </c>
      <c r="W55" s="231"/>
      <c r="X55" s="231" t="str">
        <f>IF((COUNTIF($BC$13:$BC$43,コード表!$B$90)=0),"",COUNTIF($BC$13:$BC$43,コード表!$B$90))</f>
        <v/>
      </c>
      <c r="Y55" s="231"/>
      <c r="Z55" s="231" t="str">
        <f>IF((COUNTIF($BC$13:$BC$43,コード表!$B$91)=0),"",COUNTIF($BC$13:$BC$43,コード表!$B$91))</f>
        <v/>
      </c>
      <c r="AA55" s="231"/>
      <c r="AB55" s="231" t="str">
        <f>IF((COUNTIF($BC$13:$BC$43,コード表!$B$92)=0),"",COUNTIF($BC$13:$BC$43,コード表!$B$92))</f>
        <v/>
      </c>
      <c r="AC55" s="231"/>
      <c r="AD55" s="231" t="str">
        <f>IF((COUNTIF($BC$13:$BC$43,コード表!$B$93)=0),"",COUNTIF($BC$13:$BC$43,コード表!$B$93))</f>
        <v/>
      </c>
      <c r="AE55" s="231"/>
      <c r="AF55" s="231" t="str">
        <f>IF((COUNTIF($BC$13:$BC$43,コード表!$B$94)=0),"",COUNTIF($BC$13:$BC$43,コード表!$B$94))</f>
        <v/>
      </c>
      <c r="AG55" s="231"/>
      <c r="AH55" s="231" t="str">
        <f>IF((COUNTIF($BC$13:$BC$43,コード表!$B$95)=0),"",COUNTIF($BC$13:$BC$43,コード表!$B$95))</f>
        <v/>
      </c>
      <c r="AI55" s="231"/>
      <c r="AJ55" s="231" t="str">
        <f>IF((COUNTIF($BC$13:$BC$43,コード表!$B$96)=0),"",COUNTIF($BC$13:$BC$43,コード表!$B$96))</f>
        <v/>
      </c>
      <c r="AK55" s="231"/>
      <c r="AL55" s="231" t="str">
        <f>IF((COUNTIF($BC$13:$BC$43,コード表!$B$97)=0),"",COUNTIF($BC$13:$BC$43,コード表!$B$97))</f>
        <v/>
      </c>
      <c r="AM55" s="231"/>
      <c r="AN55" s="231" t="str">
        <f>IF((COUNTIF($BC$13:$BC$43,コード表!$B$98)=0),"",COUNTIF($BC$13:$BC$43,コード表!$B$98))</f>
        <v/>
      </c>
      <c r="AO55" s="232"/>
      <c r="AP55" s="46"/>
      <c r="AQ55" s="4"/>
      <c r="AR55" s="4"/>
      <c r="AS55" s="4"/>
      <c r="AT55" s="46"/>
      <c r="AU55" s="8"/>
      <c r="AV55" s="59"/>
      <c r="AW55" s="59"/>
      <c r="AX55" s="59"/>
      <c r="AY55" s="59"/>
      <c r="AZ55" s="59"/>
      <c r="BA55" s="59"/>
      <c r="BB55" s="59"/>
      <c r="BC55" s="59"/>
      <c r="BD55" s="59"/>
      <c r="BE55" s="60"/>
      <c r="BF55" s="60"/>
      <c r="BG55" s="60"/>
      <c r="BH55" s="60"/>
      <c r="BI55" s="60"/>
      <c r="BJ55" s="60"/>
      <c r="BK55" s="60"/>
    </row>
    <row r="56" spans="1:71" s="1" customFormat="1" ht="33" customHeight="1" thickTop="1">
      <c r="A56" s="2"/>
      <c r="B56" s="14"/>
      <c r="C56" s="267" t="s">
        <v>285</v>
      </c>
      <c r="D56" s="268"/>
      <c r="E56" s="268"/>
      <c r="F56" s="268"/>
      <c r="G56" s="268"/>
      <c r="H56" s="268"/>
      <c r="I56" s="268"/>
      <c r="J56" s="238" t="s">
        <v>286</v>
      </c>
      <c r="K56" s="238"/>
      <c r="L56" s="238" t="s">
        <v>288</v>
      </c>
      <c r="M56" s="238"/>
      <c r="N56" s="238" t="s">
        <v>290</v>
      </c>
      <c r="O56" s="238"/>
      <c r="P56" s="238" t="s">
        <v>292</v>
      </c>
      <c r="Q56" s="238"/>
      <c r="R56" s="207" t="s">
        <v>294</v>
      </c>
      <c r="S56" s="208"/>
      <c r="T56" s="207" t="s">
        <v>296</v>
      </c>
      <c r="U56" s="208"/>
      <c r="V56" s="207" t="s">
        <v>298</v>
      </c>
      <c r="W56" s="208"/>
      <c r="X56" s="207" t="s">
        <v>300</v>
      </c>
      <c r="Y56" s="208"/>
      <c r="Z56" s="207" t="s">
        <v>302</v>
      </c>
      <c r="AA56" s="208"/>
      <c r="AB56" s="207" t="s">
        <v>304</v>
      </c>
      <c r="AC56" s="208"/>
      <c r="AD56" s="207" t="s">
        <v>306</v>
      </c>
      <c r="AE56" s="208"/>
      <c r="AF56" s="207" t="s">
        <v>308</v>
      </c>
      <c r="AG56" s="208"/>
      <c r="AH56" s="207" t="s">
        <v>310</v>
      </c>
      <c r="AI56" s="208"/>
      <c r="AJ56" s="207" t="s">
        <v>312</v>
      </c>
      <c r="AK56" s="208"/>
      <c r="AL56" s="207" t="s">
        <v>314</v>
      </c>
      <c r="AM56" s="208"/>
      <c r="AN56" s="207" t="s">
        <v>316</v>
      </c>
      <c r="AO56" s="209"/>
      <c r="AP56" s="7"/>
      <c r="AQ56" s="4"/>
      <c r="AR56" s="4"/>
      <c r="AS56" s="4"/>
      <c r="AT56" s="46"/>
      <c r="AU56" s="8"/>
      <c r="AV56" s="59"/>
      <c r="AW56" s="59"/>
      <c r="AX56" s="59"/>
      <c r="AY56" s="59"/>
      <c r="AZ56" s="59"/>
      <c r="BA56" s="59"/>
      <c r="BB56" s="59"/>
      <c r="BC56" s="59"/>
      <c r="BD56" s="59"/>
      <c r="BE56" s="60"/>
      <c r="BF56" s="60"/>
      <c r="BG56" s="60"/>
      <c r="BH56" s="60"/>
      <c r="BI56" s="60"/>
      <c r="BJ56" s="60"/>
      <c r="BK56" s="60"/>
    </row>
    <row r="57" spans="1:71" s="1" customFormat="1" ht="22.5" customHeight="1">
      <c r="A57" s="2"/>
      <c r="B57" s="14"/>
      <c r="C57" s="269"/>
      <c r="D57" s="270"/>
      <c r="E57" s="270"/>
      <c r="F57" s="270"/>
      <c r="G57" s="270"/>
      <c r="H57" s="270"/>
      <c r="I57" s="270"/>
      <c r="J57" s="236" t="str">
        <f>IF((COUNTIF($BD$13:$BD$43,コード表!$B$99)=0),"",COUNTIF($BD$13:$BD$43,コード表!$B$99))</f>
        <v/>
      </c>
      <c r="K57" s="236"/>
      <c r="L57" s="236" t="str">
        <f>IF((COUNTIF($BD$13:$BD$43,コード表!$B$100)=0),"",COUNTIF($BD$13:$BD$43,コード表!$B$100))</f>
        <v/>
      </c>
      <c r="M57" s="236"/>
      <c r="N57" s="236" t="str">
        <f>IF((COUNTIF($BD$13:$BD$43,コード表!$B$101)=0),"",COUNTIF($BD$13:$BD$43,コード表!$B$101))</f>
        <v/>
      </c>
      <c r="O57" s="236"/>
      <c r="P57" s="236" t="str">
        <f>IF((COUNTIF($BD$13:$BD$43,コード表!$B$102)=0),"",COUNTIF($BD$13:$BD$43,コード表!$B$102))</f>
        <v/>
      </c>
      <c r="Q57" s="236"/>
      <c r="R57" s="236" t="str">
        <f>IF((COUNTIF($BD$13:$BD$43,コード表!$B$103)=0),"",COUNTIF($BD$13:$BD$43,コード表!$B$103))</f>
        <v/>
      </c>
      <c r="S57" s="236"/>
      <c r="T57" s="236" t="str">
        <f>IF((COUNTIF($BD$13:$BD$43,コード表!$B$104)=0),"",COUNTIF($BD$13:$BD$43,コード表!$B$104))</f>
        <v/>
      </c>
      <c r="U57" s="236"/>
      <c r="V57" s="236" t="str">
        <f>IF((COUNTIF($BD$13:$BD$43,コード表!$B$105)=0),"",COUNTIF($BD$13:$BD$43,コード表!$B$105))</f>
        <v/>
      </c>
      <c r="W57" s="236"/>
      <c r="X57" s="236" t="str">
        <f>IF((COUNTIF($BD$13:$BD$43,コード表!$B$106)=0),"",COUNTIF($BD$13:$BD$43,コード表!$B$106))</f>
        <v/>
      </c>
      <c r="Y57" s="236"/>
      <c r="Z57" s="236" t="str">
        <f>IF((COUNTIF($BD$13:$BD$43,コード表!$B$107)=0),"",COUNTIF($BD$13:$BD$43,コード表!$B$107))</f>
        <v/>
      </c>
      <c r="AA57" s="236"/>
      <c r="AB57" s="236" t="str">
        <f>IF((COUNTIF($BD$13:$BD$43,コード表!$B$108)=0),"",COUNTIF($BD$13:$BD$43,コード表!$B$108))</f>
        <v/>
      </c>
      <c r="AC57" s="236"/>
      <c r="AD57" s="236" t="str">
        <f>IF((COUNTIF($BD$13:$BD$43,コード表!$B$109)=0),"",COUNTIF($BD$13:$BD$43,コード表!$B$109))</f>
        <v/>
      </c>
      <c r="AE57" s="236"/>
      <c r="AF57" s="236" t="str">
        <f>IF((COUNTIF($BD$13:$BD$43,コード表!$B$110)=0),"",COUNTIF($BD$13:$BD$43,コード表!$B$110))</f>
        <v/>
      </c>
      <c r="AG57" s="236"/>
      <c r="AH57" s="236" t="str">
        <f>IF((COUNTIF($BD$13:$BD$43,コード表!$B$111)=0),"",COUNTIF($BD$13:$BD$43,コード表!$B$111))</f>
        <v/>
      </c>
      <c r="AI57" s="236"/>
      <c r="AJ57" s="236" t="str">
        <f>IF((COUNTIF($BD$13:$BD$43,コード表!$B$112)=0),"",COUNTIF($BD$13:$BD$43,コード表!$B$112))</f>
        <v/>
      </c>
      <c r="AK57" s="236"/>
      <c r="AL57" s="236" t="str">
        <f>IF((COUNTIF($BD$13:$BD$43,コード表!$B$113)=0),"",COUNTIF($BD$13:$BD$43,コード表!$B$113))</f>
        <v/>
      </c>
      <c r="AM57" s="236"/>
      <c r="AN57" s="236" t="str">
        <f>IF((COUNTIF($BD$13:$BD$43,コード表!$B$114)=0),"",COUNTIF($BD$13:$BD$43,コード表!$B$114))</f>
        <v/>
      </c>
      <c r="AO57" s="237"/>
      <c r="AP57" s="46"/>
      <c r="AQ57" s="4"/>
      <c r="AR57" s="4"/>
      <c r="AS57" s="4"/>
      <c r="AT57" s="46"/>
      <c r="AU57" s="8"/>
      <c r="AV57" s="59"/>
      <c r="AW57" s="59"/>
      <c r="AX57" s="59"/>
      <c r="AY57" s="59"/>
      <c r="AZ57" s="59"/>
      <c r="BA57" s="59"/>
      <c r="BB57" s="59"/>
      <c r="BC57" s="59"/>
      <c r="BD57" s="59"/>
      <c r="BE57" s="60"/>
      <c r="BF57" s="60"/>
      <c r="BG57" s="60"/>
      <c r="BH57" s="60"/>
      <c r="BI57" s="60"/>
      <c r="BJ57" s="60"/>
      <c r="BK57" s="60"/>
    </row>
    <row r="58" spans="1:71" s="1" customFormat="1" ht="33" customHeight="1">
      <c r="A58" s="2"/>
      <c r="B58" s="14"/>
      <c r="C58" s="269"/>
      <c r="D58" s="270"/>
      <c r="E58" s="270"/>
      <c r="F58" s="270"/>
      <c r="G58" s="270"/>
      <c r="H58" s="270"/>
      <c r="I58" s="270"/>
      <c r="J58" s="239" t="s">
        <v>318</v>
      </c>
      <c r="K58" s="240"/>
      <c r="L58" s="239" t="s">
        <v>320</v>
      </c>
      <c r="M58" s="240"/>
      <c r="N58" s="239" t="s">
        <v>322</v>
      </c>
      <c r="O58" s="240"/>
      <c r="P58" s="239" t="s">
        <v>324</v>
      </c>
      <c r="Q58" s="240"/>
      <c r="R58" s="225" t="s">
        <v>326</v>
      </c>
      <c r="S58" s="225"/>
      <c r="T58" s="225" t="s">
        <v>328</v>
      </c>
      <c r="U58" s="225"/>
      <c r="V58" s="225" t="s">
        <v>330</v>
      </c>
      <c r="W58" s="225"/>
      <c r="X58" s="225" t="s">
        <v>332</v>
      </c>
      <c r="Y58" s="225"/>
      <c r="Z58" s="225" t="s">
        <v>334</v>
      </c>
      <c r="AA58" s="225"/>
      <c r="AB58" s="225" t="s">
        <v>336</v>
      </c>
      <c r="AC58" s="225"/>
      <c r="AD58" s="225" t="s">
        <v>338</v>
      </c>
      <c r="AE58" s="225"/>
      <c r="AF58" s="225" t="s">
        <v>340</v>
      </c>
      <c r="AG58" s="225"/>
      <c r="AH58" s="225" t="s">
        <v>342</v>
      </c>
      <c r="AI58" s="225"/>
      <c r="AJ58" s="225" t="s">
        <v>344</v>
      </c>
      <c r="AK58" s="225"/>
      <c r="AL58" s="225" t="s">
        <v>346</v>
      </c>
      <c r="AM58" s="225"/>
      <c r="AN58" s="225" t="s">
        <v>348</v>
      </c>
      <c r="AO58" s="230"/>
      <c r="AP58" s="46"/>
      <c r="AQ58" s="4"/>
      <c r="AR58" s="4"/>
      <c r="AS58" s="4"/>
      <c r="AT58" s="46"/>
      <c r="AU58" s="8"/>
      <c r="AV58" s="59"/>
      <c r="AW58" s="59"/>
      <c r="AX58" s="59"/>
      <c r="AY58" s="59"/>
      <c r="AZ58" s="59"/>
      <c r="BA58" s="59"/>
      <c r="BB58" s="59"/>
      <c r="BC58" s="59"/>
      <c r="BD58" s="59"/>
      <c r="BE58" s="60"/>
      <c r="BF58" s="60"/>
      <c r="BG58" s="60"/>
      <c r="BH58" s="60"/>
      <c r="BI58" s="60"/>
      <c r="BJ58" s="60"/>
      <c r="BK58" s="60"/>
    </row>
    <row r="59" spans="1:71" s="1" customFormat="1" ht="22.5" customHeight="1" thickBot="1">
      <c r="A59" s="2"/>
      <c r="B59" s="14"/>
      <c r="C59" s="271"/>
      <c r="D59" s="272"/>
      <c r="E59" s="272"/>
      <c r="F59" s="272"/>
      <c r="G59" s="272"/>
      <c r="H59" s="272"/>
      <c r="I59" s="272"/>
      <c r="J59" s="231" t="str">
        <f>IF((COUNTIF($BD$13:$BD$43,コード表!$B$115)=0),"",COUNTIF($BD$13:$BD$43,コード表!$B$115))</f>
        <v/>
      </c>
      <c r="K59" s="231"/>
      <c r="L59" s="231" t="str">
        <f>IF((COUNTIF($BD$13:$BD$43,コード表!$B$116)=0),"",COUNTIF($BD$13:$BD$43,コード表!$B$116))</f>
        <v/>
      </c>
      <c r="M59" s="231"/>
      <c r="N59" s="231" t="str">
        <f>IF((COUNTIF($BD$13:$BD$43,コード表!$B$117)=0),"",COUNTIF($BD$13:$BD$43,コード表!$B$117))</f>
        <v/>
      </c>
      <c r="O59" s="231"/>
      <c r="P59" s="231" t="str">
        <f>IF((COUNTIF($BD$13:$BD$43,コード表!$B$118)=0),"",COUNTIF($BD$13:$BD$43,コード表!$B$118))</f>
        <v/>
      </c>
      <c r="Q59" s="231"/>
      <c r="R59" s="231" t="str">
        <f>IF((COUNTIF($BD$13:$BD$43,コード表!$B$119)=0),"",COUNTIF($BD$13:$BD$43,コード表!$B$119))</f>
        <v/>
      </c>
      <c r="S59" s="231"/>
      <c r="T59" s="231" t="str">
        <f>IF((COUNTIF($BD$13:$BD$43,コード表!$B$120)=0),"",COUNTIF($BD$13:$BD$43,コード表!$B$120))</f>
        <v/>
      </c>
      <c r="U59" s="231"/>
      <c r="V59" s="231" t="str">
        <f>IF((COUNTIF($BD$13:$BD$43,コード表!$B$121)=0),"",COUNTIF($BD$13:$BD$43,コード表!$B$121))</f>
        <v/>
      </c>
      <c r="W59" s="231"/>
      <c r="X59" s="231" t="str">
        <f>IF((COUNTIF($BD$13:$BD$43,コード表!$B$122)=0),"",COUNTIF($BD$13:$BD$43,コード表!$B$122))</f>
        <v/>
      </c>
      <c r="Y59" s="231"/>
      <c r="Z59" s="231" t="str">
        <f>IF((COUNTIF($BD$13:$BD$43,コード表!$B$123)=0),"",COUNTIF($BD$13:$BD$43,コード表!$B$123))</f>
        <v/>
      </c>
      <c r="AA59" s="231"/>
      <c r="AB59" s="231" t="str">
        <f>IF((COUNTIF($BD$13:$BD$43,コード表!$B$124)=0),"",COUNTIF($BD$13:$BD$43,コード表!$B$124))</f>
        <v/>
      </c>
      <c r="AC59" s="231"/>
      <c r="AD59" s="231" t="str">
        <f>IF((COUNTIF($BD$13:$BD$43,コード表!$B$125)=0),"",COUNTIF($BD$13:$BD$43,コード表!$B$125))</f>
        <v/>
      </c>
      <c r="AE59" s="231"/>
      <c r="AF59" s="231" t="str">
        <f>IF((COUNTIF($BD$13:$BD$43,コード表!$B$126)=0),"",COUNTIF($BD$13:$BD$43,コード表!$B$126))</f>
        <v/>
      </c>
      <c r="AG59" s="231"/>
      <c r="AH59" s="233" t="str">
        <f>IF((COUNTIF($BD$13:$BD$43,コード表!$B$127)=0),"",COUNTIF($BD$13:$BD$43,コード表!$B$127))</f>
        <v/>
      </c>
      <c r="AI59" s="233"/>
      <c r="AJ59" s="233" t="str">
        <f>IF((COUNTIF($BD$13:$BD$43,コード表!$B$128)=0),"",COUNTIF($BD$13:$BD$43,コード表!$B$128))</f>
        <v/>
      </c>
      <c r="AK59" s="234"/>
      <c r="AL59" s="234" t="str">
        <f>IF((COUNTIF($BD$13:$BD$43,コード表!$B$129)=0),"",COUNTIF($BD$13:$BD$43,コード表!$B$129))</f>
        <v/>
      </c>
      <c r="AM59" s="234"/>
      <c r="AN59" s="234" t="str">
        <f>IF((COUNTIF($BD$13:$BD$43,コード表!$B$130)=0),"",COUNTIF($BD$13:$BD$43,コード表!$B$130))</f>
        <v/>
      </c>
      <c r="AO59" s="235"/>
      <c r="AP59" s="46"/>
      <c r="AQ59" s="4"/>
      <c r="AR59" s="4"/>
      <c r="AS59" s="4"/>
      <c r="AT59" s="46"/>
      <c r="AU59" s="8"/>
      <c r="AV59" s="59"/>
      <c r="AW59" s="59"/>
      <c r="AX59" s="59"/>
      <c r="AY59" s="59"/>
      <c r="AZ59" s="59"/>
      <c r="BA59" s="59"/>
      <c r="BB59" s="59"/>
      <c r="BC59" s="59"/>
      <c r="BD59" s="59"/>
      <c r="BE59" s="60"/>
      <c r="BF59" s="60"/>
      <c r="BG59" s="60"/>
      <c r="BH59" s="60"/>
      <c r="BI59" s="60"/>
      <c r="BJ59" s="60"/>
      <c r="BK59" s="60"/>
    </row>
    <row r="60" spans="1:71" s="1" customFormat="1" ht="33" customHeight="1" thickTop="1">
      <c r="A60" s="2"/>
      <c r="B60" s="14"/>
      <c r="C60" s="279" t="s">
        <v>48</v>
      </c>
      <c r="D60" s="273" t="s">
        <v>252</v>
      </c>
      <c r="E60" s="274"/>
      <c r="F60" s="284" t="s">
        <v>352</v>
      </c>
      <c r="G60" s="285"/>
      <c r="H60" s="285"/>
      <c r="I60" s="286"/>
      <c r="J60" s="257" t="s">
        <v>286</v>
      </c>
      <c r="K60" s="283"/>
      <c r="L60" s="257" t="s">
        <v>288</v>
      </c>
      <c r="M60" s="283"/>
      <c r="N60" s="257" t="s">
        <v>290</v>
      </c>
      <c r="O60" s="283"/>
      <c r="P60" s="257" t="s">
        <v>292</v>
      </c>
      <c r="Q60" s="283"/>
      <c r="R60" s="257" t="s">
        <v>294</v>
      </c>
      <c r="S60" s="283"/>
      <c r="T60" s="257" t="s">
        <v>296</v>
      </c>
      <c r="U60" s="283"/>
      <c r="V60" s="257" t="s">
        <v>298</v>
      </c>
      <c r="W60" s="283"/>
      <c r="X60" s="257" t="s">
        <v>300</v>
      </c>
      <c r="Y60" s="283"/>
      <c r="Z60" s="257" t="s">
        <v>302</v>
      </c>
      <c r="AA60" s="283"/>
      <c r="AB60" s="257" t="s">
        <v>304</v>
      </c>
      <c r="AC60" s="283"/>
      <c r="AD60" s="257" t="s">
        <v>306</v>
      </c>
      <c r="AE60" s="283"/>
      <c r="AF60" s="257" t="s">
        <v>308</v>
      </c>
      <c r="AG60" s="258"/>
      <c r="AH60" s="194" t="s">
        <v>260</v>
      </c>
      <c r="AI60" s="197" t="s">
        <v>267</v>
      </c>
      <c r="AJ60" s="78">
        <v>1</v>
      </c>
      <c r="AK60" s="78">
        <v>2</v>
      </c>
      <c r="AL60" s="78">
        <v>3</v>
      </c>
      <c r="AM60" s="78">
        <v>4</v>
      </c>
      <c r="AN60" s="78">
        <v>5</v>
      </c>
      <c r="AO60" s="79">
        <v>6</v>
      </c>
      <c r="AP60" s="4"/>
      <c r="AQ60" s="4"/>
      <c r="AR60" s="46"/>
      <c r="AS60" s="4"/>
      <c r="AT60" s="46"/>
      <c r="AU60" s="8"/>
      <c r="AV60" s="59"/>
      <c r="AW60" s="59"/>
      <c r="AX60" s="59"/>
      <c r="AY60" s="59"/>
      <c r="AZ60" s="59"/>
      <c r="BA60" s="59"/>
      <c r="BB60" s="59"/>
      <c r="BC60" s="60"/>
      <c r="BD60" s="60"/>
      <c r="BE60" s="60"/>
      <c r="BF60" s="60"/>
      <c r="BG60" s="60"/>
      <c r="BH60" s="60"/>
      <c r="BI60" s="60"/>
    </row>
    <row r="61" spans="1:71" s="1" customFormat="1" ht="17.25" customHeight="1">
      <c r="A61" s="2"/>
      <c r="B61" s="14"/>
      <c r="C61" s="280"/>
      <c r="D61" s="275"/>
      <c r="E61" s="276"/>
      <c r="F61" s="287"/>
      <c r="G61" s="288"/>
      <c r="H61" s="288"/>
      <c r="I61" s="289"/>
      <c r="J61" s="291" t="str">
        <f>IF((COUNTIF($BI$13:$BL$43,コード表!$B$131)+COUNTIF($BI$13:$BL$43,コード表!$B$143)=0),"",COUNTIF($BI$13:$BL$43,コード表!$B$131)+COUNTIF($BI$13:$BL$43,コード表!$B$143))</f>
        <v/>
      </c>
      <c r="K61" s="291"/>
      <c r="L61" s="291" t="str">
        <f>IF((COUNTIF($BI$13:$BL$43,コード表!$B$132)+COUNTIF($BI$13:$BL$43,コード表!$B$144)=0),"",COUNTIF($BI$13:$BL$43,コード表!$B$132)+COUNTIF($BI$13:$BL$43,コード表!$B$144))</f>
        <v/>
      </c>
      <c r="M61" s="291"/>
      <c r="N61" s="291" t="str">
        <f>IF((COUNTIF($BI$13:$BL$43,コード表!$B$133)+COUNTIF($BI$13:$BL$43,コード表!$B$145)=0),"",COUNTIF($BI$13:$BL$43,コード表!$B$133)+COUNTIF($BI$13:$BL$43,コード表!$B$145))</f>
        <v/>
      </c>
      <c r="O61" s="291"/>
      <c r="P61" s="291" t="str">
        <f>IF((COUNTIF($BI$13:$BL$43,コード表!$B$134)+COUNTIF($BI$13:$BL$43,コード表!$B$146)=0),"",COUNTIF($BI$13:$BL$43,コード表!$B$134)+COUNTIF($BI$13:$BL$43,コード表!$B$146))</f>
        <v/>
      </c>
      <c r="Q61" s="291"/>
      <c r="R61" s="359" t="str">
        <f>IF(COUNTIFS(BI13:BL43,コード表!B135,BU13:BX43,0)+COUNTIFS(BI13:BL43,コード表!B147,BU13:BX43,0)=0,"",COUNTIFS(BI13:BL43,コード表!B135,BU13:BX43,0)+COUNTIFS(BI13:BL43,コード表!B147,BU13:BX43,0))</f>
        <v/>
      </c>
      <c r="S61" s="359"/>
      <c r="T61" s="291" t="str">
        <f>IF((COUNTIF($BI$13:$BL$43,コード表!$B$136)+COUNTIF($BI$13:$BL$43,コード表!$B$148)=0),"",COUNTIF($BI$13:$BL$43,コード表!$B$136)+COUNTIF($BI$13:$BL$43,コード表!$B$148))</f>
        <v/>
      </c>
      <c r="U61" s="291"/>
      <c r="V61" s="291" t="str">
        <f>IF((COUNTIF($BI$13:$BL$43,コード表!$B$137)+COUNTIF($BI$13:$BL$43,コード表!$B$149)=0),"",COUNTIF($BI$13:$BL$43,コード表!$B$137)+COUNTIF($BI$13:$BL$43,コード表!$B$149))</f>
        <v/>
      </c>
      <c r="W61" s="291"/>
      <c r="X61" s="291" t="str">
        <f>IF((COUNTIF($BI$13:$BL$43,コード表!$B$138)+COUNTIF($BI$13:$BL$43,コード表!$B$150)=0),"",COUNTIF($BI$13:$BL$43,コード表!$B$138)+COUNTIF($BI$13:$BL$43,コード表!$B$150))</f>
        <v/>
      </c>
      <c r="Y61" s="291"/>
      <c r="Z61" s="291" t="str">
        <f>IF((COUNTIF($BI$13:$BL$43,コード表!$B$139)+COUNTIF($BI$13:$BL$43,コード表!$B$151)=0),"",COUNTIF($BI$13:$BL$43,コード表!$B$139)+COUNTIF($BI$13:$BL$43,コード表!$B$151))</f>
        <v/>
      </c>
      <c r="AA61" s="291"/>
      <c r="AB61" s="291" t="str">
        <f>IF((COUNTIF($BI$13:$BL$43,コード表!$B$140)+COUNTIF($BI$13:$BL$43,コード表!$B$152)=0),"",COUNTIF($BI$13:$BL$43,コード表!$B$140)+COUNTIF($BI$13:$BL$43,コード表!$B$152))</f>
        <v/>
      </c>
      <c r="AC61" s="291"/>
      <c r="AD61" s="291" t="str">
        <f>IF((COUNTIF($BI$13:$BL$43,コード表!$B$141)+COUNTIF($BI$13:$BL$43,コード表!$B$153)=0),"",COUNTIF($BI$13:$BL$43,コード表!$B$141)+COUNTIF($BI$13:$BL$43,コード表!$B$153))</f>
        <v/>
      </c>
      <c r="AE61" s="291"/>
      <c r="AF61" s="291" t="str">
        <f>IF((COUNTIF($BI$13:$BL$43,コード表!$B$142)+COUNTIF($BI$13:$BL$43,コード表!$B$154)=0),"",COUNTIF($BI$13:$BL$43,コード表!$B$142)+COUNTIF($BI$13:$BL$43,コード表!$B$154))</f>
        <v/>
      </c>
      <c r="AG61" s="292"/>
      <c r="AH61" s="195"/>
      <c r="AI61" s="198"/>
      <c r="AJ61" s="200">
        <f>SUMIFS($BM$13:$BM$43,$BO$13:$BO$43,コード表!$B$179)</f>
        <v>0</v>
      </c>
      <c r="AK61" s="200">
        <f>SUMIFS($BM$13:$BM$43,$BO$13:$BO$43,コード表!$B$180)</f>
        <v>0</v>
      </c>
      <c r="AL61" s="200">
        <f>SUMIFS($BM$13:$BM$43,$BO$13:$BO$43,コード表!$B$181)</f>
        <v>0</v>
      </c>
      <c r="AM61" s="200">
        <f>SUMIFS($BM$13:$BM$43,$BO$13:$BO$43,コード表!$B$182)</f>
        <v>0</v>
      </c>
      <c r="AN61" s="200">
        <f>SUMIFS($BM$13:$BM$43,$BO$13:$BO$43,コード表!$B$183)</f>
        <v>0</v>
      </c>
      <c r="AO61" s="191">
        <f>SUMIFS($BM$13:$BM$43,$BO$13:$BO$43,コード表!$B$184)</f>
        <v>0</v>
      </c>
      <c r="AP61" s="4"/>
      <c r="AQ61" s="4"/>
      <c r="AR61" s="62"/>
      <c r="AS61" s="4"/>
      <c r="AT61" s="62"/>
      <c r="AU61" s="8"/>
      <c r="AV61" s="59"/>
      <c r="AW61" s="59"/>
      <c r="AX61" s="59"/>
      <c r="AY61" s="59"/>
      <c r="AZ61" s="59"/>
      <c r="BA61" s="59"/>
      <c r="BB61" s="59"/>
      <c r="BC61" s="60"/>
      <c r="BD61" s="60"/>
      <c r="BE61" s="60"/>
      <c r="BF61" s="60"/>
      <c r="BG61" s="60"/>
      <c r="BH61" s="60"/>
      <c r="BI61" s="60"/>
    </row>
    <row r="62" spans="1:71" s="1" customFormat="1" ht="17.25" customHeight="1">
      <c r="A62" s="2"/>
      <c r="B62" s="14"/>
      <c r="C62" s="280"/>
      <c r="D62" s="275"/>
      <c r="E62" s="276"/>
      <c r="F62" s="217" t="s">
        <v>350</v>
      </c>
      <c r="G62" s="217"/>
      <c r="H62" s="217"/>
      <c r="I62" s="217"/>
      <c r="J62" s="291" t="str">
        <f>IF((COUNTIF($BI$13:$BL$43,コード表!$B$155)=0),"",COUNTIF($BI$13:$BL$43,コード表!$B$155))</f>
        <v/>
      </c>
      <c r="K62" s="291"/>
      <c r="L62" s="291" t="str">
        <f>IF((COUNTIF($BI$13:$BL$43,コード表!$B$156)=0),"",COUNTIF($BI$13:$BL$43,コード表!$B$156))</f>
        <v/>
      </c>
      <c r="M62" s="291"/>
      <c r="N62" s="291" t="str">
        <f>IF((COUNTIF($BI$13:$BL$43,コード表!$B$157)=0),"",COUNTIF($BI$13:$BL$43,コード表!$B$157))</f>
        <v/>
      </c>
      <c r="O62" s="291"/>
      <c r="P62" s="291" t="str">
        <f>IF((COUNTIF($BI$13:$BL$43,コード表!$B$158)=0),"",COUNTIF($BI$13:$BL$43,コード表!$B$158))</f>
        <v/>
      </c>
      <c r="Q62" s="291"/>
      <c r="R62" s="291" t="str">
        <f>IF((COUNTIF($BI$13:$BL$43,コード表!$B$159)=0),"",COUNTIF($BI$13:$BL$43,コード表!$B$159))</f>
        <v/>
      </c>
      <c r="S62" s="291"/>
      <c r="T62" s="291" t="str">
        <f>IF((COUNTIF($BI$13:$BL$43,コード表!$B$160)=0),"",COUNTIF($BI$13:$BL$43,コード表!$B$160))</f>
        <v/>
      </c>
      <c r="U62" s="291"/>
      <c r="V62" s="291" t="str">
        <f>IF(COUNTIFS(T13:T43,BR13,BH13:BH43,TIME(3,30,0))=0,"",COUNTIFS(T13:T43,BR13,BH13:BH43,TIME(3,30,0)))</f>
        <v/>
      </c>
      <c r="W62" s="291"/>
      <c r="X62" s="291" t="str">
        <f>IF((COUNTIF($BI$13:$BL$43,コード表!$B$162)=0),"",COUNTIF($BI$13:$BL$43,コード表!$B$162))</f>
        <v/>
      </c>
      <c r="Y62" s="291"/>
      <c r="Z62" s="291" t="str">
        <f>IF((COUNTIF($BI$13:$BL$43,コード表!$B$163)=0),"",COUNTIF($BI$13:$BL$43,コード表!$B$163))</f>
        <v/>
      </c>
      <c r="AA62" s="291"/>
      <c r="AB62" s="291" t="str">
        <f>IF((COUNTIF($BI$13:$BL$43,コード表!$B$164)=0),"",COUNTIF($BI$13:$BL$43,コード表!$B$164))</f>
        <v/>
      </c>
      <c r="AC62" s="291"/>
      <c r="AD62" s="291" t="str">
        <f>IF((COUNTIF($BI$13:$BL$43,コード表!$B$165)=0),"",COUNTIF($BI$13:$BL$43,コード表!$B$165))</f>
        <v/>
      </c>
      <c r="AE62" s="291"/>
      <c r="AF62" s="291" t="str">
        <f>IF((COUNTIF($BI$13:$BL$43,コード表!$B$166)=0),"",COUNTIF($BI$13:$BL$43,コード表!$B$166))</f>
        <v/>
      </c>
      <c r="AG62" s="292"/>
      <c r="AH62" s="195"/>
      <c r="AI62" s="198"/>
      <c r="AJ62" s="201"/>
      <c r="AK62" s="201"/>
      <c r="AL62" s="201"/>
      <c r="AM62" s="201"/>
      <c r="AN62" s="201"/>
      <c r="AO62" s="192"/>
      <c r="AP62" s="4"/>
      <c r="AQ62" s="4"/>
      <c r="AR62" s="62"/>
      <c r="AS62" s="4"/>
      <c r="AT62" s="62"/>
      <c r="AU62" s="8"/>
      <c r="AV62" s="59"/>
      <c r="AW62" s="59"/>
      <c r="AX62" s="59"/>
      <c r="AY62" s="59"/>
      <c r="AZ62" s="59"/>
      <c r="BA62" s="59"/>
      <c r="BB62" s="60"/>
      <c r="BC62" s="60"/>
      <c r="BD62" s="60"/>
      <c r="BE62" s="60"/>
      <c r="BF62" s="60"/>
      <c r="BG62" s="60"/>
      <c r="BH62" s="60"/>
      <c r="BI62" s="60"/>
    </row>
    <row r="63" spans="1:71" s="1" customFormat="1" ht="17.25" customHeight="1" thickBot="1">
      <c r="A63" s="2"/>
      <c r="B63" s="14"/>
      <c r="C63" s="281"/>
      <c r="D63" s="277"/>
      <c r="E63" s="278"/>
      <c r="F63" s="219" t="s">
        <v>351</v>
      </c>
      <c r="G63" s="219"/>
      <c r="H63" s="219"/>
      <c r="I63" s="219"/>
      <c r="J63" s="259" t="str">
        <f>IF((COUNTIF($BI$13:$BL$43,コード表!$B$167))=0,"",COUNTIF($BI$13:$BL$43,コード表!$B$167))</f>
        <v/>
      </c>
      <c r="K63" s="259"/>
      <c r="L63" s="259" t="str">
        <f>IF((COUNTIF($BI$13:$BL$43,コード表!$B$168))=0,"",COUNTIF($BI$13:$BL$43,コード表!$B$168))</f>
        <v/>
      </c>
      <c r="M63" s="259"/>
      <c r="N63" s="259" t="str">
        <f>IF((COUNTIF($BI$13:$BL$43,コード表!$B$169))=0,"",COUNTIF($BI$13:$BL$43,コード表!$B$169))</f>
        <v/>
      </c>
      <c r="O63" s="259"/>
      <c r="P63" s="259" t="str">
        <f>IF((COUNTIF($BI$13:$BL$43,コード表!$B$170))=0,"",COUNTIF($BI$13:$BL$43,コード表!$B$170))</f>
        <v/>
      </c>
      <c r="Q63" s="259"/>
      <c r="R63" s="259" t="str">
        <f>IF((COUNTIF($BI$13:$BL$43,コード表!$B$171))=0,"",COUNTIF($BI$13:$BL$43,コード表!$B$171))</f>
        <v/>
      </c>
      <c r="S63" s="259"/>
      <c r="T63" s="259" t="str">
        <f>IF((COUNTIF($BI$13:$BL$43,コード表!$B$172))=0,"",COUNTIF($BI$13:$BL$43,コード表!$B$172))</f>
        <v/>
      </c>
      <c r="U63" s="259"/>
      <c r="V63" s="259" t="str">
        <f>IF((COUNTIF($BI$13:$BL$43,コード表!$B$173))=0,"",COUNTIF($BI$13:$BL$43,コード表!$B$173))</f>
        <v/>
      </c>
      <c r="W63" s="259"/>
      <c r="X63" s="259" t="str">
        <f>IF((COUNTIF($BI$13:$BL$43,コード表!$B$174))=0,"",COUNTIF($BI$13:$BL$43,コード表!$B$174))</f>
        <v/>
      </c>
      <c r="Y63" s="259"/>
      <c r="Z63" s="294" t="str">
        <f>IF(COUNTIFS(V13:V43,BR13,BH13:BH43,TIME(4,30,0))=0,"",COUNTIFS(V13:V43,BR13,BH13:BH43,TIME(4,30,0)))</f>
        <v/>
      </c>
      <c r="AA63" s="294"/>
      <c r="AB63" s="259" t="str">
        <f>IF((COUNTIF($BI$13:$BL$43,コード表!$B$176))=0,"",COUNTIF($BI$13:$BL$43,コード表!$B$176))</f>
        <v/>
      </c>
      <c r="AC63" s="259"/>
      <c r="AD63" s="259" t="str">
        <f>IF((COUNTIF($BI$13:$BL$43,コード表!$B$177))=0,"",COUNTIF($BI$13:$BL$43,コード表!$B$177))</f>
        <v/>
      </c>
      <c r="AE63" s="259"/>
      <c r="AF63" s="259" t="str">
        <f>IF((COUNTIF($BI$13:$BL$43,コード表!$B$178))=0,"",COUNTIF($BI$13:$BL$43,コード表!$B$178))</f>
        <v/>
      </c>
      <c r="AG63" s="260"/>
      <c r="AH63" s="196"/>
      <c r="AI63" s="199"/>
      <c r="AJ63" s="202"/>
      <c r="AK63" s="202"/>
      <c r="AL63" s="202"/>
      <c r="AM63" s="202"/>
      <c r="AN63" s="202"/>
      <c r="AO63" s="193"/>
      <c r="AP63" s="4"/>
      <c r="AQ63" s="4"/>
      <c r="AR63" s="62"/>
      <c r="AS63" s="4"/>
      <c r="AT63" s="62"/>
      <c r="AU63" s="8"/>
      <c r="AV63" s="59"/>
      <c r="AW63" s="59"/>
      <c r="AX63" s="59"/>
      <c r="AY63" s="59"/>
      <c r="AZ63" s="59"/>
      <c r="BA63" s="59"/>
      <c r="BB63" s="59"/>
      <c r="BC63" s="60"/>
      <c r="BD63" s="60"/>
      <c r="BE63" s="60"/>
      <c r="BF63" s="60"/>
      <c r="BG63" s="60"/>
      <c r="BH63" s="60"/>
      <c r="BI63" s="60"/>
    </row>
    <row r="64" spans="1:71" s="1" customFormat="1" ht="11.25" customHeight="1" thickBo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9"/>
      <c r="AV64" s="2"/>
      <c r="AW64" s="67"/>
      <c r="AX64" s="52"/>
      <c r="AY64" s="52"/>
      <c r="AZ64" s="52"/>
      <c r="BA64" s="59"/>
      <c r="BB64" s="59"/>
      <c r="BC64" s="60"/>
      <c r="BD64" s="59"/>
      <c r="BE64" s="52"/>
      <c r="BF64" s="52"/>
      <c r="BG64" s="52"/>
      <c r="BH64" s="52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</row>
    <row r="65" spans="1:71" s="1" customFormat="1" ht="9" customHeight="1" thickBot="1">
      <c r="A65" s="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3"/>
      <c r="V65" s="53"/>
      <c r="W65" s="53"/>
      <c r="X65" s="53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2"/>
      <c r="AW65" s="67"/>
      <c r="AX65" s="52"/>
      <c r="AY65" s="52"/>
      <c r="AZ65" s="52"/>
      <c r="BA65" s="59"/>
      <c r="BB65" s="59"/>
      <c r="BC65" s="59"/>
      <c r="BD65" s="59"/>
      <c r="BE65" s="52"/>
      <c r="BF65" s="52"/>
      <c r="BG65" s="52"/>
      <c r="BH65" s="52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</row>
    <row r="66" spans="1:71" s="1" customFormat="1" ht="17.25" customHeight="1" thickBot="1">
      <c r="A66" s="2"/>
      <c r="B66" s="4"/>
      <c r="C66" s="15"/>
      <c r="D66" s="15"/>
      <c r="E66" s="15"/>
      <c r="F66" s="15"/>
      <c r="G66" s="84"/>
      <c r="H66" s="84"/>
      <c r="I66" s="16"/>
      <c r="J66" s="84"/>
      <c r="K66" s="84"/>
      <c r="L66" s="84"/>
      <c r="M66" s="84"/>
      <c r="N66" s="84"/>
      <c r="O66" s="44"/>
      <c r="P66" s="84"/>
      <c r="Q66" s="44"/>
      <c r="R66" s="8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71"/>
      <c r="AI66" s="4"/>
      <c r="AJ66" s="4"/>
      <c r="AK66" s="266">
        <v>1</v>
      </c>
      <c r="AL66" s="244"/>
      <c r="AM66" s="244"/>
      <c r="AN66" s="244" t="s">
        <v>13</v>
      </c>
      <c r="AO66" s="244"/>
      <c r="AP66" s="244">
        <v>1</v>
      </c>
      <c r="AQ66" s="244"/>
      <c r="AR66" s="244"/>
      <c r="AS66" s="245" t="s">
        <v>14</v>
      </c>
      <c r="AT66" s="246"/>
      <c r="AU66" s="72"/>
      <c r="AV66" s="72"/>
      <c r="AW66" s="52"/>
      <c r="AX66" s="59"/>
      <c r="AY66" s="59"/>
      <c r="AZ66" s="59"/>
      <c r="BA66" s="59"/>
      <c r="BB66" s="52"/>
      <c r="BC66" s="52"/>
      <c r="BD66" s="52"/>
      <c r="BE66" s="52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</row>
    <row r="67" spans="1:71" s="1" customFormat="1" ht="19.5">
      <c r="A67" s="2"/>
      <c r="B67" s="4"/>
      <c r="C67" s="73" t="s">
        <v>15</v>
      </c>
      <c r="D67" s="15"/>
      <c r="E67" s="15"/>
      <c r="F67" s="15"/>
      <c r="G67" s="84"/>
      <c r="H67" s="84"/>
      <c r="I67" s="16"/>
      <c r="J67" s="84"/>
      <c r="K67" s="84"/>
      <c r="L67" s="84"/>
      <c r="M67" s="84"/>
      <c r="N67" s="84"/>
      <c r="O67" s="44"/>
      <c r="P67" s="84"/>
      <c r="Q67" s="44"/>
      <c r="R67" s="84"/>
      <c r="S67" s="44"/>
      <c r="T67" s="84"/>
      <c r="U67" s="53"/>
      <c r="V67" s="53"/>
      <c r="W67" s="53"/>
      <c r="X67" s="53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2"/>
      <c r="AR67" s="2"/>
      <c r="AS67" s="2"/>
      <c r="AT67" s="2"/>
      <c r="AU67" s="2"/>
      <c r="AV67" s="2"/>
      <c r="AW67" s="67"/>
      <c r="AX67" s="52"/>
      <c r="AY67" s="52"/>
      <c r="AZ67" s="52"/>
      <c r="BA67" s="59"/>
      <c r="BB67" s="59"/>
      <c r="BC67" s="59"/>
      <c r="BD67" s="59"/>
      <c r="BE67" s="52"/>
      <c r="BF67" s="52"/>
      <c r="BG67" s="52"/>
      <c r="BH67" s="52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</row>
    <row r="68" spans="1:71" s="1" customFormat="1" ht="15.95" customHeight="1">
      <c r="A68" s="2"/>
      <c r="B68" s="4"/>
      <c r="C68" s="74"/>
      <c r="D68" s="15"/>
      <c r="E68" s="15"/>
      <c r="F68" s="15"/>
      <c r="G68" s="84"/>
      <c r="H68" s="84"/>
      <c r="I68" s="16"/>
      <c r="J68" s="84"/>
      <c r="K68" s="84"/>
      <c r="L68" s="84"/>
      <c r="M68" s="84"/>
      <c r="N68" s="84"/>
      <c r="O68" s="44"/>
      <c r="P68" s="84"/>
      <c r="Q68" s="44"/>
      <c r="R68" s="84"/>
      <c r="S68" s="44"/>
      <c r="T68" s="84"/>
      <c r="U68" s="53"/>
      <c r="V68" s="53"/>
      <c r="W68" s="53"/>
      <c r="X68" s="53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2"/>
      <c r="AR68" s="2"/>
      <c r="AS68" s="2"/>
      <c r="AT68" s="2" t="s">
        <v>354</v>
      </c>
      <c r="AU68" s="2"/>
      <c r="AV68" s="2"/>
      <c r="AW68" s="67"/>
      <c r="AX68" s="52"/>
      <c r="AY68" s="52"/>
      <c r="AZ68" s="52"/>
      <c r="BA68" s="59"/>
      <c r="BB68" s="59"/>
      <c r="BC68" s="59"/>
      <c r="BD68" s="59"/>
      <c r="BE68" s="52"/>
      <c r="BF68" s="52"/>
      <c r="BG68" s="52"/>
      <c r="BH68" s="52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</row>
    <row r="69" spans="1:71" ht="16.5">
      <c r="A69" s="2"/>
      <c r="B69" s="4"/>
      <c r="C69" s="15"/>
      <c r="D69" s="15"/>
      <c r="E69" s="15"/>
      <c r="F69" s="15"/>
      <c r="G69" s="84"/>
      <c r="H69" s="84"/>
      <c r="I69" s="16"/>
      <c r="J69" s="84"/>
      <c r="K69" s="84"/>
      <c r="L69" s="84"/>
      <c r="M69" s="84"/>
      <c r="N69" s="84"/>
      <c r="O69" s="44"/>
      <c r="P69" s="84"/>
      <c r="Q69" s="44"/>
      <c r="R69" s="84"/>
      <c r="S69" s="44"/>
      <c r="T69" s="84"/>
      <c r="U69" s="53"/>
      <c r="V69" s="53"/>
      <c r="W69" s="53"/>
      <c r="X69" s="53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2"/>
      <c r="AR69" s="2"/>
      <c r="AS69" s="2"/>
      <c r="AT69" s="2"/>
      <c r="AU69" s="2"/>
      <c r="AV69" s="2"/>
    </row>
    <row r="70" spans="1:7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</sheetData>
  <sheetProtection algorithmName="SHA-512" hashValue="bIMTw3x+bi3JocfOy7VNKO9gbNzB7AZeVTYj6Slwarp3kqHBni8XVbfY8U6DHEuQt2NlUy9Ps0mHRzj+2t92gw==" saltValue="Z+ex6ptA2UH3WdqDKyeZSA==" spinCount="100000" sheet="1" selectLockedCells="1"/>
  <protectedRanges>
    <protectedRange sqref="C10 C13:C43 D12:D43" name="請求サービスコード"/>
    <protectedRange sqref="N4 H4 K4" name="サービス提供年月"/>
    <protectedRange sqref="H5:I6 K5:S6" name="事業所情報"/>
    <protectedRange sqref="AA7:AE7 AJ4:AS6" name="受給者基本情報"/>
    <protectedRange sqref="AP66 AK66" name="ページ"/>
    <protectedRange sqref="F5:G5" name="事業所情報_1"/>
    <protectedRange sqref="F6:G6" name="事業所情報_2"/>
  </protectedRanges>
  <dataConsolidate/>
  <mergeCells count="825">
    <mergeCell ref="BU11:BX12"/>
    <mergeCell ref="C40:D40"/>
    <mergeCell ref="E40:F40"/>
    <mergeCell ref="C41:D41"/>
    <mergeCell ref="E41:F41"/>
    <mergeCell ref="E42:F42"/>
    <mergeCell ref="C43:D43"/>
    <mergeCell ref="E43:F43"/>
    <mergeCell ref="E29:F29"/>
    <mergeCell ref="C30:D30"/>
    <mergeCell ref="E30:F30"/>
    <mergeCell ref="C31:D31"/>
    <mergeCell ref="E31:F31"/>
    <mergeCell ref="C32:D32"/>
    <mergeCell ref="E32:F32"/>
    <mergeCell ref="C39:D39"/>
    <mergeCell ref="E39:F39"/>
    <mergeCell ref="C19:D19"/>
    <mergeCell ref="E19:F19"/>
    <mergeCell ref="C20:D20"/>
    <mergeCell ref="E20:F20"/>
    <mergeCell ref="C21:D21"/>
    <mergeCell ref="E21:F21"/>
    <mergeCell ref="C22:D22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36:D36"/>
    <mergeCell ref="E36:F36"/>
    <mergeCell ref="C37:D37"/>
    <mergeCell ref="E37:F37"/>
    <mergeCell ref="E28:F28"/>
    <mergeCell ref="C29:D29"/>
    <mergeCell ref="E22:F22"/>
    <mergeCell ref="C23:D23"/>
    <mergeCell ref="E23:F23"/>
    <mergeCell ref="X31:Y31"/>
    <mergeCell ref="AB33:AC33"/>
    <mergeCell ref="AB34:AC34"/>
    <mergeCell ref="AB41:AC41"/>
    <mergeCell ref="AB42:AC42"/>
    <mergeCell ref="AB35:AC35"/>
    <mergeCell ref="C24:D24"/>
    <mergeCell ref="C42:D42"/>
    <mergeCell ref="E24:F24"/>
    <mergeCell ref="C25:D25"/>
    <mergeCell ref="E25:F25"/>
    <mergeCell ref="C26:D26"/>
    <mergeCell ref="E26:F26"/>
    <mergeCell ref="C27:D27"/>
    <mergeCell ref="E27:F27"/>
    <mergeCell ref="C28:D28"/>
    <mergeCell ref="C38:D38"/>
    <mergeCell ref="E38:F38"/>
    <mergeCell ref="C33:D33"/>
    <mergeCell ref="E33:F33"/>
    <mergeCell ref="C34:D34"/>
    <mergeCell ref="E34:F34"/>
    <mergeCell ref="C35:D35"/>
    <mergeCell ref="E35:F35"/>
    <mergeCell ref="X36:Y36"/>
    <mergeCell ref="X37:Y37"/>
    <mergeCell ref="X38:Y38"/>
    <mergeCell ref="Z37:AA37"/>
    <mergeCell ref="Z38:AA38"/>
    <mergeCell ref="X32:Y32"/>
    <mergeCell ref="X33:Y33"/>
    <mergeCell ref="X34:Y34"/>
    <mergeCell ref="X35:Y35"/>
    <mergeCell ref="Z34:AA34"/>
    <mergeCell ref="AF42:AI42"/>
    <mergeCell ref="AF40:AI40"/>
    <mergeCell ref="AJ41:AK41"/>
    <mergeCell ref="AL41:AT41"/>
    <mergeCell ref="AJ42:AK42"/>
    <mergeCell ref="AL42:AT42"/>
    <mergeCell ref="AF43:AI43"/>
    <mergeCell ref="AF39:AI39"/>
    <mergeCell ref="Z29:AA29"/>
    <mergeCell ref="Z30:AA30"/>
    <mergeCell ref="Z31:AA31"/>
    <mergeCell ref="Z32:AA32"/>
    <mergeCell ref="Z33:AA33"/>
    <mergeCell ref="AB40:AC40"/>
    <mergeCell ref="AD35:AE35"/>
    <mergeCell ref="AD36:AE36"/>
    <mergeCell ref="AD37:AE37"/>
    <mergeCell ref="AJ32:AK32"/>
    <mergeCell ref="AJ37:AK37"/>
    <mergeCell ref="AL37:AT37"/>
    <mergeCell ref="AJ38:AK38"/>
    <mergeCell ref="AL38:AT38"/>
    <mergeCell ref="AJ39:AK39"/>
    <mergeCell ref="AL39:AT39"/>
    <mergeCell ref="AJ40:AK40"/>
    <mergeCell ref="AL40:AT40"/>
    <mergeCell ref="AL32:AT32"/>
    <mergeCell ref="AJ33:AK33"/>
    <mergeCell ref="AL33:AT33"/>
    <mergeCell ref="AJ34:AK34"/>
    <mergeCell ref="AL34:AT34"/>
    <mergeCell ref="AJ35:AK35"/>
    <mergeCell ref="AL35:AT35"/>
    <mergeCell ref="AJ36:AK36"/>
    <mergeCell ref="AL36:AT36"/>
    <mergeCell ref="AF28:AI28"/>
    <mergeCell ref="AF29:AI29"/>
    <mergeCell ref="AF30:AI30"/>
    <mergeCell ref="AF31:AI31"/>
    <mergeCell ref="AF32:AI32"/>
    <mergeCell ref="Z39:AA39"/>
    <mergeCell ref="AF35:AI35"/>
    <mergeCell ref="AF36:AI36"/>
    <mergeCell ref="AF37:AI37"/>
    <mergeCell ref="AF38:AI38"/>
    <mergeCell ref="Z35:AA35"/>
    <mergeCell ref="Z36:AA36"/>
    <mergeCell ref="AB36:AC36"/>
    <mergeCell ref="AB37:AC37"/>
    <mergeCell ref="AB38:AC38"/>
    <mergeCell ref="AB39:AC39"/>
    <mergeCell ref="AD30:AE30"/>
    <mergeCell ref="AD31:AE31"/>
    <mergeCell ref="AD32:AE32"/>
    <mergeCell ref="AF21:AI21"/>
    <mergeCell ref="AF22:AI22"/>
    <mergeCell ref="AF23:AI23"/>
    <mergeCell ref="AB21:AC21"/>
    <mergeCell ref="AB22:AC22"/>
    <mergeCell ref="AB23:AC23"/>
    <mergeCell ref="X27:Y27"/>
    <mergeCell ref="Z18:AA18"/>
    <mergeCell ref="Z19:AA19"/>
    <mergeCell ref="Z20:AA20"/>
    <mergeCell ref="Z21:AA21"/>
    <mergeCell ref="Z22:AA22"/>
    <mergeCell ref="Z23:AA23"/>
    <mergeCell ref="AF18:AI18"/>
    <mergeCell ref="AF19:AI19"/>
    <mergeCell ref="AF20:AI20"/>
    <mergeCell ref="AF24:AI24"/>
    <mergeCell ref="AF25:AI25"/>
    <mergeCell ref="AF26:AI26"/>
    <mergeCell ref="AF27:AI27"/>
    <mergeCell ref="X21:Y21"/>
    <mergeCell ref="X22:Y22"/>
    <mergeCell ref="X28:Y28"/>
    <mergeCell ref="X29:Y29"/>
    <mergeCell ref="O29:P29"/>
    <mergeCell ref="O30:P30"/>
    <mergeCell ref="T28:U28"/>
    <mergeCell ref="T29:U29"/>
    <mergeCell ref="T30:U30"/>
    <mergeCell ref="Q28:S28"/>
    <mergeCell ref="Z24:AA24"/>
    <mergeCell ref="Z25:AA25"/>
    <mergeCell ref="Z26:AA26"/>
    <mergeCell ref="Z27:AA27"/>
    <mergeCell ref="X24:Y24"/>
    <mergeCell ref="X25:Y25"/>
    <mergeCell ref="X30:Y30"/>
    <mergeCell ref="Q29:S29"/>
    <mergeCell ref="Q30:S30"/>
    <mergeCell ref="O27:P27"/>
    <mergeCell ref="O28:P28"/>
    <mergeCell ref="X26:Y26"/>
    <mergeCell ref="O40:P40"/>
    <mergeCell ref="O41:P41"/>
    <mergeCell ref="O42:P42"/>
    <mergeCell ref="O37:P37"/>
    <mergeCell ref="O38:P38"/>
    <mergeCell ref="O39:P39"/>
    <mergeCell ref="O31:P31"/>
    <mergeCell ref="O32:P32"/>
    <mergeCell ref="T33:U33"/>
    <mergeCell ref="T34:U34"/>
    <mergeCell ref="T35:U35"/>
    <mergeCell ref="T36:U36"/>
    <mergeCell ref="Q36:S36"/>
    <mergeCell ref="Q37:S37"/>
    <mergeCell ref="Q38:S38"/>
    <mergeCell ref="O35:P35"/>
    <mergeCell ref="O36:P36"/>
    <mergeCell ref="O33:P33"/>
    <mergeCell ref="O34:P34"/>
    <mergeCell ref="Q40:S40"/>
    <mergeCell ref="Q41:S41"/>
    <mergeCell ref="Q42:S42"/>
    <mergeCell ref="Q43:S43"/>
    <mergeCell ref="Q39:S39"/>
    <mergeCell ref="V29:W29"/>
    <mergeCell ref="V30:W30"/>
    <mergeCell ref="G43:H43"/>
    <mergeCell ref="J43:K43"/>
    <mergeCell ref="J39:K39"/>
    <mergeCell ref="J40:K40"/>
    <mergeCell ref="J37:K37"/>
    <mergeCell ref="J38:K38"/>
    <mergeCell ref="O43:P43"/>
    <mergeCell ref="Q31:S31"/>
    <mergeCell ref="Q32:S32"/>
    <mergeCell ref="Q33:S33"/>
    <mergeCell ref="Q34:S34"/>
    <mergeCell ref="Q35:S35"/>
    <mergeCell ref="J41:K41"/>
    <mergeCell ref="J42:K42"/>
    <mergeCell ref="G37:H37"/>
    <mergeCell ref="G38:H38"/>
    <mergeCell ref="G39:H39"/>
    <mergeCell ref="L29:M29"/>
    <mergeCell ref="L41:M41"/>
    <mergeCell ref="L42:M42"/>
    <mergeCell ref="L31:M31"/>
    <mergeCell ref="L43:M43"/>
    <mergeCell ref="L39:M39"/>
    <mergeCell ref="L40:M40"/>
    <mergeCell ref="L32:M32"/>
    <mergeCell ref="J28:K2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J25:K25"/>
    <mergeCell ref="J26:K26"/>
    <mergeCell ref="J27:K27"/>
    <mergeCell ref="L28:M28"/>
    <mergeCell ref="J30:K30"/>
    <mergeCell ref="J31:K31"/>
    <mergeCell ref="L30:M30"/>
    <mergeCell ref="G40:H40"/>
    <mergeCell ref="G41:H41"/>
    <mergeCell ref="G42:H42"/>
    <mergeCell ref="L33:M33"/>
    <mergeCell ref="L34:M34"/>
    <mergeCell ref="L35:M35"/>
    <mergeCell ref="L36:M36"/>
    <mergeCell ref="L37:M37"/>
    <mergeCell ref="L38:M38"/>
    <mergeCell ref="G19:H19"/>
    <mergeCell ref="G20:H20"/>
    <mergeCell ref="G21:H21"/>
    <mergeCell ref="G22:H22"/>
    <mergeCell ref="G23:H23"/>
    <mergeCell ref="G24:H24"/>
    <mergeCell ref="Q14:S14"/>
    <mergeCell ref="Q15:S15"/>
    <mergeCell ref="Q16:S16"/>
    <mergeCell ref="Q17:S17"/>
    <mergeCell ref="Q18:S18"/>
    <mergeCell ref="Q19:S19"/>
    <mergeCell ref="Q20:S20"/>
    <mergeCell ref="Q21:S21"/>
    <mergeCell ref="J19:K19"/>
    <mergeCell ref="J20:K20"/>
    <mergeCell ref="J21:K21"/>
    <mergeCell ref="J22:K22"/>
    <mergeCell ref="J23:K23"/>
    <mergeCell ref="J24:K24"/>
    <mergeCell ref="O16:P16"/>
    <mergeCell ref="O17:P17"/>
    <mergeCell ref="O18:P18"/>
    <mergeCell ref="Q22:S22"/>
    <mergeCell ref="L15:M15"/>
    <mergeCell ref="L16:M16"/>
    <mergeCell ref="L17:M17"/>
    <mergeCell ref="L18:M18"/>
    <mergeCell ref="T23:U23"/>
    <mergeCell ref="T24:U24"/>
    <mergeCell ref="J14:K14"/>
    <mergeCell ref="J15:K15"/>
    <mergeCell ref="J16:K16"/>
    <mergeCell ref="O15:P15"/>
    <mergeCell ref="O19:P19"/>
    <mergeCell ref="O20:P20"/>
    <mergeCell ref="O21:P21"/>
    <mergeCell ref="O22:P22"/>
    <mergeCell ref="O23:P23"/>
    <mergeCell ref="O24:P24"/>
    <mergeCell ref="O14:P14"/>
    <mergeCell ref="T14:U14"/>
    <mergeCell ref="T15:U15"/>
    <mergeCell ref="T16:U16"/>
    <mergeCell ref="T17:U17"/>
    <mergeCell ref="AL50:AM50"/>
    <mergeCell ref="AN50:AO50"/>
    <mergeCell ref="L45:M46"/>
    <mergeCell ref="N45:Q46"/>
    <mergeCell ref="C45:H46"/>
    <mergeCell ref="I45:K46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J32:K32"/>
    <mergeCell ref="J33:K33"/>
    <mergeCell ref="J34:K34"/>
    <mergeCell ref="J35:K35"/>
    <mergeCell ref="J36:K36"/>
    <mergeCell ref="J29:K29"/>
    <mergeCell ref="AB49:AC49"/>
    <mergeCell ref="AD49:AE49"/>
    <mergeCell ref="AF49:AG49"/>
    <mergeCell ref="AH49:AI49"/>
    <mergeCell ref="AJ49:AK49"/>
    <mergeCell ref="AD50:AE50"/>
    <mergeCell ref="AF50:AG50"/>
    <mergeCell ref="AH50:AI50"/>
    <mergeCell ref="AJ50:AK50"/>
    <mergeCell ref="T48:U48"/>
    <mergeCell ref="V48:W48"/>
    <mergeCell ref="AH48:AI48"/>
    <mergeCell ref="AJ48:AK48"/>
    <mergeCell ref="J63:K63"/>
    <mergeCell ref="AN45:AT46"/>
    <mergeCell ref="AK45:AM46"/>
    <mergeCell ref="T37:U37"/>
    <mergeCell ref="T38:U38"/>
    <mergeCell ref="T39:U39"/>
    <mergeCell ref="T40:U40"/>
    <mergeCell ref="T41:U41"/>
    <mergeCell ref="T42:U42"/>
    <mergeCell ref="T43:U43"/>
    <mergeCell ref="V37:W37"/>
    <mergeCell ref="V38:W38"/>
    <mergeCell ref="V39:W39"/>
    <mergeCell ref="V40:W40"/>
    <mergeCell ref="V41:W41"/>
    <mergeCell ref="AF45:AJ46"/>
    <mergeCell ref="X40:Y40"/>
    <mergeCell ref="AL49:AM49"/>
    <mergeCell ref="AN49:AO49"/>
    <mergeCell ref="AB50:AC50"/>
    <mergeCell ref="X42:Y42"/>
    <mergeCell ref="X43:Y43"/>
    <mergeCell ref="Z41:AA41"/>
    <mergeCell ref="Z42:AA42"/>
    <mergeCell ref="J61:K61"/>
    <mergeCell ref="L61:M61"/>
    <mergeCell ref="N61:O61"/>
    <mergeCell ref="P61:Q61"/>
    <mergeCell ref="V42:W42"/>
    <mergeCell ref="V43:W43"/>
    <mergeCell ref="N49:O49"/>
    <mergeCell ref="P49:Q49"/>
    <mergeCell ref="R49:S49"/>
    <mergeCell ref="T49:U49"/>
    <mergeCell ref="V49:W49"/>
    <mergeCell ref="X49:Y49"/>
    <mergeCell ref="Z49:AA49"/>
    <mergeCell ref="V50:W50"/>
    <mergeCell ref="X50:Y50"/>
    <mergeCell ref="Z50:AA50"/>
    <mergeCell ref="X55:Y55"/>
    <mergeCell ref="Z55:AA55"/>
    <mergeCell ref="X53:Y53"/>
    <mergeCell ref="R48:S48"/>
    <mergeCell ref="AB48:AC48"/>
    <mergeCell ref="AD48:AE48"/>
    <mergeCell ref="AF48:AG48"/>
    <mergeCell ref="Z62:AA62"/>
    <mergeCell ref="AB62:AC62"/>
    <mergeCell ref="J62:K62"/>
    <mergeCell ref="R61:S61"/>
    <mergeCell ref="T61:U61"/>
    <mergeCell ref="V61:W61"/>
    <mergeCell ref="X61:Y61"/>
    <mergeCell ref="Z61:AA61"/>
    <mergeCell ref="AB61:AC61"/>
    <mergeCell ref="AD61:AE61"/>
    <mergeCell ref="AF61:AG61"/>
    <mergeCell ref="X48:Y48"/>
    <mergeCell ref="Z48:AA48"/>
    <mergeCell ref="J48:K48"/>
    <mergeCell ref="L48:M48"/>
    <mergeCell ref="N48:O48"/>
    <mergeCell ref="P48:Q48"/>
    <mergeCell ref="L62:M62"/>
    <mergeCell ref="N62:O62"/>
    <mergeCell ref="P62:Q62"/>
    <mergeCell ref="R62:S62"/>
    <mergeCell ref="G14:H14"/>
    <mergeCell ref="G15:H15"/>
    <mergeCell ref="G16:H16"/>
    <mergeCell ref="G17:H17"/>
    <mergeCell ref="G18:H18"/>
    <mergeCell ref="T31:U31"/>
    <mergeCell ref="T32:U32"/>
    <mergeCell ref="V31:W31"/>
    <mergeCell ref="V32:W32"/>
    <mergeCell ref="T25:U25"/>
    <mergeCell ref="T26:U26"/>
    <mergeCell ref="T27:U27"/>
    <mergeCell ref="T19:U19"/>
    <mergeCell ref="T20:U20"/>
    <mergeCell ref="T21:U21"/>
    <mergeCell ref="T22:U22"/>
    <mergeCell ref="Q23:S23"/>
    <mergeCell ref="Q24:S24"/>
    <mergeCell ref="Q25:S25"/>
    <mergeCell ref="Q26:S26"/>
    <mergeCell ref="Q27:S27"/>
    <mergeCell ref="J17:K17"/>
    <mergeCell ref="J18:K18"/>
    <mergeCell ref="L14:M14"/>
    <mergeCell ref="C13:D13"/>
    <mergeCell ref="E13:F13"/>
    <mergeCell ref="O13:P13"/>
    <mergeCell ref="Q13:S13"/>
    <mergeCell ref="T13:U13"/>
    <mergeCell ref="V13:W13"/>
    <mergeCell ref="G13:H13"/>
    <mergeCell ref="J13:K13"/>
    <mergeCell ref="L13:M13"/>
    <mergeCell ref="AF13:AI13"/>
    <mergeCell ref="X39:Y39"/>
    <mergeCell ref="AF41:AI41"/>
    <mergeCell ref="AF33:AI33"/>
    <mergeCell ref="AF34:AI34"/>
    <mergeCell ref="V21:W21"/>
    <mergeCell ref="V22:W22"/>
    <mergeCell ref="V33:W33"/>
    <mergeCell ref="V34:W34"/>
    <mergeCell ref="V35:W35"/>
    <mergeCell ref="V36:W36"/>
    <mergeCell ref="X41:Y41"/>
    <mergeCell ref="AF14:AI14"/>
    <mergeCell ref="AF15:AI15"/>
    <mergeCell ref="AF16:AI16"/>
    <mergeCell ref="AF17:AI17"/>
    <mergeCell ref="V23:W23"/>
    <mergeCell ref="V24:W24"/>
    <mergeCell ref="V25:W25"/>
    <mergeCell ref="V26:W26"/>
    <mergeCell ref="V27:W27"/>
    <mergeCell ref="V28:W28"/>
    <mergeCell ref="Z28:AA28"/>
    <mergeCell ref="Z40:AA40"/>
    <mergeCell ref="X13:Y13"/>
    <mergeCell ref="Z13:AA13"/>
    <mergeCell ref="X23:Y23"/>
    <mergeCell ref="Z14:AA14"/>
    <mergeCell ref="Z15:AA15"/>
    <mergeCell ref="Z16:AA16"/>
    <mergeCell ref="Z17:AA17"/>
    <mergeCell ref="B1:H1"/>
    <mergeCell ref="Q10:S12"/>
    <mergeCell ref="G10:P11"/>
    <mergeCell ref="E10:F12"/>
    <mergeCell ref="C10:D12"/>
    <mergeCell ref="H4:K4"/>
    <mergeCell ref="H5:U5"/>
    <mergeCell ref="N4:O4"/>
    <mergeCell ref="P4:U4"/>
    <mergeCell ref="L4:M4"/>
    <mergeCell ref="C4:G4"/>
    <mergeCell ref="C5:G5"/>
    <mergeCell ref="C6:G7"/>
    <mergeCell ref="H6:U7"/>
    <mergeCell ref="B2:AO3"/>
    <mergeCell ref="L12:P12"/>
    <mergeCell ref="G12:K12"/>
    <mergeCell ref="T11:U12"/>
    <mergeCell ref="V11:W12"/>
    <mergeCell ref="X11:Y12"/>
    <mergeCell ref="Z11:AA12"/>
    <mergeCell ref="AF10:AI12"/>
    <mergeCell ref="T10:W10"/>
    <mergeCell ref="X10:AA10"/>
    <mergeCell ref="BL11:BL12"/>
    <mergeCell ref="AZ11:AZ12"/>
    <mergeCell ref="BA11:BA12"/>
    <mergeCell ref="BB11:BB12"/>
    <mergeCell ref="BC11:BC12"/>
    <mergeCell ref="BD11:BD12"/>
    <mergeCell ref="BE11:BE12"/>
    <mergeCell ref="BF11:BF12"/>
    <mergeCell ref="BG11:BG12"/>
    <mergeCell ref="BH11:BH12"/>
    <mergeCell ref="AB10:AE10"/>
    <mergeCell ref="AD62:AE62"/>
    <mergeCell ref="X58:Y58"/>
    <mergeCell ref="AB57:AC57"/>
    <mergeCell ref="AD57:AE57"/>
    <mergeCell ref="R57:S57"/>
    <mergeCell ref="N57:O57"/>
    <mergeCell ref="BI11:BI12"/>
    <mergeCell ref="BJ11:BJ12"/>
    <mergeCell ref="BK11:BK12"/>
    <mergeCell ref="O25:P25"/>
    <mergeCell ref="O26:P26"/>
    <mergeCell ref="V20:W20"/>
    <mergeCell ref="X14:Y14"/>
    <mergeCell ref="X15:Y15"/>
    <mergeCell ref="X16:Y16"/>
    <mergeCell ref="X17:Y17"/>
    <mergeCell ref="X18:Y18"/>
    <mergeCell ref="X19:Y19"/>
    <mergeCell ref="X20:Y20"/>
    <mergeCell ref="V16:W16"/>
    <mergeCell ref="V17:W17"/>
    <mergeCell ref="V18:W18"/>
    <mergeCell ref="V19:W19"/>
    <mergeCell ref="T18:U18"/>
    <mergeCell ref="N63:O63"/>
    <mergeCell ref="P63:Q63"/>
    <mergeCell ref="R63:S63"/>
    <mergeCell ref="T63:U63"/>
    <mergeCell ref="V63:W63"/>
    <mergeCell ref="X63:Y63"/>
    <mergeCell ref="Z63:AA63"/>
    <mergeCell ref="AB63:AC63"/>
    <mergeCell ref="T62:U62"/>
    <mergeCell ref="V62:W62"/>
    <mergeCell ref="X62:Y62"/>
    <mergeCell ref="AF62:AG62"/>
    <mergeCell ref="AB60:AC60"/>
    <mergeCell ref="AD60:AE60"/>
    <mergeCell ref="AB59:AC59"/>
    <mergeCell ref="AD59:AE59"/>
    <mergeCell ref="AF59:AG59"/>
    <mergeCell ref="N50:O50"/>
    <mergeCell ref="P50:Q50"/>
    <mergeCell ref="R50:S50"/>
    <mergeCell ref="T50:U50"/>
    <mergeCell ref="N51:O51"/>
    <mergeCell ref="P51:Q51"/>
    <mergeCell ref="R51:S51"/>
    <mergeCell ref="T51:U51"/>
    <mergeCell ref="V51:W51"/>
    <mergeCell ref="N60:O60"/>
    <mergeCell ref="P60:Q60"/>
    <mergeCell ref="R60:S60"/>
    <mergeCell ref="T60:U60"/>
    <mergeCell ref="V60:W60"/>
    <mergeCell ref="X60:Y60"/>
    <mergeCell ref="Z60:AA60"/>
    <mergeCell ref="T57:U57"/>
    <mergeCell ref="V57:W57"/>
    <mergeCell ref="C48:I51"/>
    <mergeCell ref="D60:E63"/>
    <mergeCell ref="C60:C63"/>
    <mergeCell ref="J50:K50"/>
    <mergeCell ref="L50:M50"/>
    <mergeCell ref="J51:K51"/>
    <mergeCell ref="L51:M51"/>
    <mergeCell ref="J49:K49"/>
    <mergeCell ref="F62:I62"/>
    <mergeCell ref="F63:I63"/>
    <mergeCell ref="J60:K60"/>
    <mergeCell ref="L60:M60"/>
    <mergeCell ref="C52:I55"/>
    <mergeCell ref="J52:K52"/>
    <mergeCell ref="J54:K54"/>
    <mergeCell ref="J53:K53"/>
    <mergeCell ref="J57:K57"/>
    <mergeCell ref="L57:M57"/>
    <mergeCell ref="F60:I61"/>
    <mergeCell ref="L49:M49"/>
    <mergeCell ref="J55:K55"/>
    <mergeCell ref="L55:M55"/>
    <mergeCell ref="L63:M63"/>
    <mergeCell ref="C56:I59"/>
    <mergeCell ref="AB51:AC51"/>
    <mergeCell ref="AD51:AE51"/>
    <mergeCell ref="AK66:AM66"/>
    <mergeCell ref="L52:M52"/>
    <mergeCell ref="N52:O52"/>
    <mergeCell ref="P52:Q52"/>
    <mergeCell ref="R52:S52"/>
    <mergeCell ref="T52:U52"/>
    <mergeCell ref="X52:Y52"/>
    <mergeCell ref="L54:M54"/>
    <mergeCell ref="N54:O54"/>
    <mergeCell ref="P54:Q54"/>
    <mergeCell ref="R54:S54"/>
    <mergeCell ref="T54:U54"/>
    <mergeCell ref="V54:W54"/>
    <mergeCell ref="X54:Y54"/>
    <mergeCell ref="L53:M53"/>
    <mergeCell ref="N53:O53"/>
    <mergeCell ref="P53:Q53"/>
    <mergeCell ref="R53:S53"/>
    <mergeCell ref="T53:U53"/>
    <mergeCell ref="V53:W53"/>
    <mergeCell ref="Z53:AA53"/>
    <mergeCell ref="AL55:AM55"/>
    <mergeCell ref="Z54:AA54"/>
    <mergeCell ref="AB54:AC54"/>
    <mergeCell ref="AN66:AO66"/>
    <mergeCell ref="AP66:AR66"/>
    <mergeCell ref="AS66:AT66"/>
    <mergeCell ref="V6:AF6"/>
    <mergeCell ref="V5:AF5"/>
    <mergeCell ref="V4:AF4"/>
    <mergeCell ref="AM7:AO8"/>
    <mergeCell ref="AK7:AL8"/>
    <mergeCell ref="AH7:AJ8"/>
    <mergeCell ref="AA7:AG8"/>
    <mergeCell ref="V7:Z8"/>
    <mergeCell ref="AF60:AG60"/>
    <mergeCell ref="AF63:AG63"/>
    <mergeCell ref="AD63:AE63"/>
    <mergeCell ref="V14:W14"/>
    <mergeCell ref="V15:W15"/>
    <mergeCell ref="Z43:AA43"/>
    <mergeCell ref="AL48:AM48"/>
    <mergeCell ref="AN48:AO48"/>
    <mergeCell ref="V52:W52"/>
    <mergeCell ref="X51:Y51"/>
    <mergeCell ref="Z51:AA51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B53:AC53"/>
    <mergeCell ref="AD53:AE53"/>
    <mergeCell ref="AF53:AG53"/>
    <mergeCell ref="AH53:AI53"/>
    <mergeCell ref="AJ53:AK53"/>
    <mergeCell ref="AL53:AM53"/>
    <mergeCell ref="AN53:AO53"/>
    <mergeCell ref="J56:K56"/>
    <mergeCell ref="L56:M56"/>
    <mergeCell ref="N56:O56"/>
    <mergeCell ref="P56:Q56"/>
    <mergeCell ref="R56:S56"/>
    <mergeCell ref="T56:U56"/>
    <mergeCell ref="V56:W56"/>
    <mergeCell ref="X56:Y56"/>
    <mergeCell ref="J58:K58"/>
    <mergeCell ref="L58:M58"/>
    <mergeCell ref="N58:O58"/>
    <mergeCell ref="P58:Q58"/>
    <mergeCell ref="R58:S58"/>
    <mergeCell ref="T58:U58"/>
    <mergeCell ref="V58:W58"/>
    <mergeCell ref="AN58:AO58"/>
    <mergeCell ref="N55:O55"/>
    <mergeCell ref="P55:Q55"/>
    <mergeCell ref="R55:S55"/>
    <mergeCell ref="T55:U55"/>
    <mergeCell ref="V55:W55"/>
    <mergeCell ref="AJ59:AK59"/>
    <mergeCell ref="AL59:AM59"/>
    <mergeCell ref="AN59:AO59"/>
    <mergeCell ref="Z56:AA56"/>
    <mergeCell ref="AB56:AC56"/>
    <mergeCell ref="AD56:AE56"/>
    <mergeCell ref="X57:Y57"/>
    <mergeCell ref="Z57:AA57"/>
    <mergeCell ref="Z58:AA58"/>
    <mergeCell ref="P57:Q57"/>
    <mergeCell ref="AH59:AI59"/>
    <mergeCell ref="AF57:AG57"/>
    <mergeCell ref="AH57:AI57"/>
    <mergeCell ref="AJ57:AK57"/>
    <mergeCell ref="AL57:AM57"/>
    <mergeCell ref="AN57:AO57"/>
    <mergeCell ref="AB58:AC58"/>
    <mergeCell ref="AD58:AE58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H54:AI54"/>
    <mergeCell ref="AJ54:AK54"/>
    <mergeCell ref="AL54:AM54"/>
    <mergeCell ref="AN54:AO54"/>
    <mergeCell ref="AB55:AC55"/>
    <mergeCell ref="AD55:AE55"/>
    <mergeCell ref="AF55:AG55"/>
    <mergeCell ref="AH55:AI55"/>
    <mergeCell ref="AJ55:AK55"/>
    <mergeCell ref="AD54:AE54"/>
    <mergeCell ref="AF54:AG54"/>
    <mergeCell ref="AN55:AO55"/>
    <mergeCell ref="AF58:AG58"/>
    <mergeCell ref="AH58:AI58"/>
    <mergeCell ref="AJ58:AK58"/>
    <mergeCell ref="AL58:AM58"/>
    <mergeCell ref="AB11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28:AC28"/>
    <mergeCell ref="AB29:AC29"/>
    <mergeCell ref="AB30:AC30"/>
    <mergeCell ref="AB31:AC31"/>
    <mergeCell ref="AB32:AC32"/>
    <mergeCell ref="AD24:AE24"/>
    <mergeCell ref="AD25:AE25"/>
    <mergeCell ref="AD26:AE26"/>
    <mergeCell ref="AD27:AE27"/>
    <mergeCell ref="AD28:AE28"/>
    <mergeCell ref="AD29:AE29"/>
    <mergeCell ref="BO11:BO12"/>
    <mergeCell ref="BP11:BP12"/>
    <mergeCell ref="BN11:BN12"/>
    <mergeCell ref="BM11:BM12"/>
    <mergeCell ref="AB43:AC43"/>
    <mergeCell ref="AD11:AE12"/>
    <mergeCell ref="AD13:AE13"/>
    <mergeCell ref="AD14:AE14"/>
    <mergeCell ref="AD15:AE15"/>
    <mergeCell ref="AD16:AE16"/>
    <mergeCell ref="AD17:AE17"/>
    <mergeCell ref="AD18:AE18"/>
    <mergeCell ref="AD19:AE19"/>
    <mergeCell ref="AD20:AE20"/>
    <mergeCell ref="AD21:AE21"/>
    <mergeCell ref="AD22:AE22"/>
    <mergeCell ref="AD23:AE23"/>
    <mergeCell ref="AD33:AE33"/>
    <mergeCell ref="AD34:AE34"/>
    <mergeCell ref="AB24:AC24"/>
    <mergeCell ref="AB25:AC25"/>
    <mergeCell ref="AB26:AC26"/>
    <mergeCell ref="AB27:AC27"/>
    <mergeCell ref="AJ13:AK13"/>
    <mergeCell ref="AO61:AO63"/>
    <mergeCell ref="AH60:AH63"/>
    <mergeCell ref="AI60:AI63"/>
    <mergeCell ref="AJ61:AJ63"/>
    <mergeCell ref="AK61:AK63"/>
    <mergeCell ref="AL61:AL63"/>
    <mergeCell ref="AM61:AM63"/>
    <mergeCell ref="AN61:AN63"/>
    <mergeCell ref="AD38:AE38"/>
    <mergeCell ref="AD39:AE39"/>
    <mergeCell ref="AD40:AE40"/>
    <mergeCell ref="AD41:AE41"/>
    <mergeCell ref="AD42:AE42"/>
    <mergeCell ref="AD43:AE43"/>
    <mergeCell ref="AF56:AG56"/>
    <mergeCell ref="AH56:AI56"/>
    <mergeCell ref="AJ56:AK56"/>
    <mergeCell ref="AL56:AM56"/>
    <mergeCell ref="AN56:AO56"/>
    <mergeCell ref="AF51:AG51"/>
    <mergeCell ref="AH51:AI51"/>
    <mergeCell ref="AJ51:AK51"/>
    <mergeCell ref="AL51:AM51"/>
    <mergeCell ref="AN51:AO51"/>
    <mergeCell ref="AL13:AT13"/>
    <mergeCell ref="AL10:AT12"/>
    <mergeCell ref="AJ10:AK12"/>
    <mergeCell ref="AJ14:AK14"/>
    <mergeCell ref="AJ15:AK15"/>
    <mergeCell ref="AL15:AT15"/>
    <mergeCell ref="AJ16:AK16"/>
    <mergeCell ref="AL16:AT16"/>
    <mergeCell ref="AL25:AT25"/>
    <mergeCell ref="AL24:AT24"/>
    <mergeCell ref="AJ25:AK25"/>
    <mergeCell ref="AL14:AT14"/>
    <mergeCell ref="AJ26:AK26"/>
    <mergeCell ref="AL26:AT26"/>
    <mergeCell ref="AJ17:AK17"/>
    <mergeCell ref="AL17:AT17"/>
    <mergeCell ref="AJ18:AK18"/>
    <mergeCell ref="AL18:AT18"/>
    <mergeCell ref="AJ19:AK19"/>
    <mergeCell ref="AL19:AT19"/>
    <mergeCell ref="AJ20:AK20"/>
    <mergeCell ref="AL20:AT20"/>
    <mergeCell ref="AJ21:AK21"/>
    <mergeCell ref="AL21:AT21"/>
    <mergeCell ref="R45:X46"/>
    <mergeCell ref="Y45:AC46"/>
    <mergeCell ref="AG4:AT4"/>
    <mergeCell ref="AG5:AT5"/>
    <mergeCell ref="AG6:AT6"/>
    <mergeCell ref="AP7:AT8"/>
    <mergeCell ref="AJ43:AK43"/>
    <mergeCell ref="AL43:AT43"/>
    <mergeCell ref="BZ11:BZ12"/>
    <mergeCell ref="AJ27:AK27"/>
    <mergeCell ref="AL27:AT27"/>
    <mergeCell ref="AJ28:AK28"/>
    <mergeCell ref="AL28:AT28"/>
    <mergeCell ref="AJ29:AK29"/>
    <mergeCell ref="AL29:AT29"/>
    <mergeCell ref="AJ30:AK30"/>
    <mergeCell ref="AL30:AT30"/>
    <mergeCell ref="AJ31:AK31"/>
    <mergeCell ref="AL31:AT31"/>
    <mergeCell ref="AJ22:AK22"/>
    <mergeCell ref="AL22:AT22"/>
    <mergeCell ref="AJ23:AK23"/>
    <mergeCell ref="AL23:AT23"/>
    <mergeCell ref="AJ24:AK24"/>
  </mergeCells>
  <phoneticPr fontId="3"/>
  <conditionalFormatting sqref="O13:O43">
    <cfRule type="cellIs" dxfId="11" priority="9" operator="lessThan">
      <formula>0</formula>
    </cfRule>
  </conditionalFormatting>
  <conditionalFormatting sqref="T13:U13">
    <cfRule type="expression" priority="7">
      <formula>$AK$7="有"</formula>
    </cfRule>
  </conditionalFormatting>
  <conditionalFormatting sqref="T13:W43">
    <cfRule type="expression" dxfId="10" priority="6">
      <formula>$AK$7=$BS$13</formula>
    </cfRule>
  </conditionalFormatting>
  <conditionalFormatting sqref="AB13:AC43">
    <cfRule type="expression" dxfId="9" priority="1">
      <formula>AJ13="NG"</formula>
    </cfRule>
  </conditionalFormatting>
  <conditionalFormatting sqref="AF13:AI43">
    <cfRule type="containsText" dxfId="8" priority="8" operator="containsText" text="入力が誤っています">
      <formula>NOT(ISERROR(SEARCH("入力が誤っています",AF13)))</formula>
    </cfRule>
  </conditionalFormatting>
  <dataValidations count="9">
    <dataValidation type="list" allowBlank="1" showInputMessage="1" showErrorMessage="1" sqref="AK7" xr:uid="{2EF7A153-E764-48F9-B946-82E9E123D1B8}">
      <formula1>$BS$13:$BS$14</formula1>
    </dataValidation>
    <dataValidation type="list" allowBlank="1" showInputMessage="1" showErrorMessage="1" sqref="T13:W43" xr:uid="{FF9CFB87-203D-4D6A-8818-953096135F6E}">
      <formula1>$BR$13</formula1>
    </dataValidation>
    <dataValidation type="whole" allowBlank="1" showInputMessage="1" showErrorMessage="1" errorTitle="サービス提供可能時間外です" error="6:00～22:00の時刻を入力してください。" sqref="L13:M43" xr:uid="{7CC528EF-78C7-419E-87FE-23195D08C02C}">
      <formula1>6</formula1>
      <formula2>22</formula2>
    </dataValidation>
    <dataValidation type="list" allowBlank="1" showInputMessage="1" showErrorMessage="1" sqref="AA7:AE7" xr:uid="{87B61441-B5AD-4B42-90E3-D94DD80A6DD9}">
      <formula1>$BQ$13:$BQ$15</formula1>
    </dataValidation>
    <dataValidation type="list" allowBlank="1" showInputMessage="1" showErrorMessage="1" error="乗車人数が上限を超えています。" sqref="AD13:AE43" xr:uid="{37E82A03-8809-4A94-B321-8668EED037AD}">
      <formula1>$BT$13:$BT$18</formula1>
    </dataValidation>
    <dataValidation type="whole" allowBlank="1" showInputMessage="1" showErrorMessage="1" sqref="C13:D43" xr:uid="{AE235DDE-5264-4633-BDCC-007644746479}">
      <formula1>1</formula1>
      <formula2>31</formula2>
    </dataValidation>
    <dataValidation type="whole" allowBlank="1" showInputMessage="1" showErrorMessage="1" sqref="J13:K43 O13:P43" xr:uid="{94C69F6E-A735-414C-B965-170D462552C9}">
      <formula1>0</formula1>
      <formula2>59</formula2>
    </dataValidation>
    <dataValidation type="whole" allowBlank="1" showInputMessage="1" showErrorMessage="1" errorTitle="サービス提供可能時間外です" error="6:00～22:00の時刻を入力してください。" sqref="G13:H43" xr:uid="{5E543DAF-24C5-44EC-A843-0C1E27A8336A}">
      <formula1>6</formula1>
      <formula2>21</formula2>
    </dataValidation>
    <dataValidation type="custom" operator="lessThanOrEqual" allowBlank="1" showInputMessage="1" showErrorMessage="1" errorTitle="サービス提供可能時間外です" error="6:00～22:00の時刻を入力してください。" sqref="AY13:AY43" xr:uid="{FE1BC717-C512-4B27-89DE-E743C65BAC47}">
      <formula1>AY:AY&lt;=TIME(22,0,0)</formula1>
    </dataValidation>
  </dataValidations>
  <pageMargins left="0.62992125984251968" right="0" top="0" bottom="0" header="0" footer="0"/>
  <pageSetup paperSize="9" scale="49" orientation="portrait" r:id="rId1"/>
  <headerFooter alignWithMargins="0"/>
  <ignoredErrors>
    <ignoredError sqref="L5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CC83-4B58-4D4A-9704-1B5BFED8AB04}">
  <sheetPr transitionEvaluation="1">
    <tabColor rgb="FFFFFF99"/>
  </sheetPr>
  <dimension ref="A1:CA147"/>
  <sheetViews>
    <sheetView view="pageBreakPreview" topLeftCell="X6" zoomScale="60" zoomScaleNormal="70" workbookViewId="0">
      <selection activeCell="AA7" sqref="AA7:AG8"/>
    </sheetView>
  </sheetViews>
  <sheetFormatPr defaultColWidth="9" defaultRowHeight="15.75"/>
  <cols>
    <col min="1" max="35" width="4.125" style="45" customWidth="1"/>
    <col min="36" max="41" width="5.125" style="45" customWidth="1"/>
    <col min="42" max="46" width="4.125" style="45" customWidth="1"/>
    <col min="47" max="47" width="5.25" style="45" customWidth="1"/>
    <col min="48" max="48" width="4.125" style="45" hidden="1" customWidth="1"/>
    <col min="49" max="49" width="12.75" style="67" hidden="1" customWidth="1"/>
    <col min="50" max="51" width="7.125" style="52" hidden="1" customWidth="1"/>
    <col min="52" max="52" width="6.875" style="52" hidden="1" customWidth="1"/>
    <col min="53" max="54" width="8.75" style="59" hidden="1" customWidth="1"/>
    <col min="55" max="56" width="7.625" style="59" hidden="1" customWidth="1"/>
    <col min="57" max="60" width="8.375" style="52" hidden="1" customWidth="1"/>
    <col min="61" max="68" width="8.125" style="59" hidden="1" customWidth="1"/>
    <col min="69" max="69" width="9.875" style="59" hidden="1" customWidth="1"/>
    <col min="70" max="70" width="5.375" style="59" hidden="1" customWidth="1"/>
    <col min="71" max="71" width="9" style="59" hidden="1" customWidth="1"/>
    <col min="72" max="79" width="9" style="45" hidden="1" customWidth="1"/>
    <col min="80" max="16384" width="9" style="45"/>
  </cols>
  <sheetData>
    <row r="1" spans="1:78" s="1" customFormat="1" ht="18" customHeight="1" thickBot="1">
      <c r="A1" s="2"/>
      <c r="B1" s="313" t="s">
        <v>37</v>
      </c>
      <c r="C1" s="313"/>
      <c r="D1" s="313"/>
      <c r="E1" s="313"/>
      <c r="F1" s="313"/>
      <c r="G1" s="313"/>
      <c r="H1" s="31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67"/>
      <c r="AX1" s="52"/>
      <c r="AY1" s="52"/>
      <c r="AZ1" s="52"/>
      <c r="BA1" s="59"/>
      <c r="BB1" s="59"/>
      <c r="BC1" s="59"/>
      <c r="BD1" s="59"/>
      <c r="BE1" s="52"/>
      <c r="BF1" s="52"/>
      <c r="BG1" s="52"/>
      <c r="BH1" s="52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</row>
    <row r="2" spans="1:78" s="1" customFormat="1" ht="21" customHeight="1">
      <c r="A2" s="2"/>
      <c r="B2" s="155" t="s">
        <v>228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3"/>
      <c r="AQ2" s="12"/>
      <c r="AR2" s="12"/>
      <c r="AS2" s="12"/>
      <c r="AT2" s="12"/>
      <c r="AU2" s="13"/>
      <c r="AV2" s="4"/>
      <c r="AW2" s="68"/>
      <c r="AX2" s="52"/>
      <c r="AY2" s="52"/>
      <c r="AZ2" s="52"/>
      <c r="BA2" s="59"/>
      <c r="BB2" s="59"/>
      <c r="BC2" s="59"/>
      <c r="BD2" s="59"/>
      <c r="BE2" s="52"/>
      <c r="BF2" s="52"/>
      <c r="BG2" s="52"/>
      <c r="BH2" s="52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</row>
    <row r="3" spans="1:78" s="1" customFormat="1" ht="26.25" customHeight="1" thickBot="1">
      <c r="A3" s="2"/>
      <c r="B3" s="339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11"/>
      <c r="AQ3" s="4"/>
      <c r="AR3" s="4"/>
      <c r="AS3" s="4"/>
      <c r="AT3" s="4"/>
      <c r="AU3" s="8"/>
      <c r="AV3" s="2"/>
      <c r="AW3" s="67"/>
      <c r="AX3" s="52"/>
      <c r="AY3" s="52"/>
      <c r="AZ3" s="52"/>
      <c r="BA3" s="59"/>
      <c r="BB3" s="59"/>
      <c r="BC3" s="59"/>
      <c r="BD3" s="59"/>
      <c r="BE3" s="52"/>
      <c r="BF3" s="52"/>
      <c r="BG3" s="52"/>
      <c r="BH3" s="52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</row>
    <row r="4" spans="1:78" s="1" customFormat="1" ht="24.75" customHeight="1">
      <c r="A4" s="2"/>
      <c r="B4" s="6"/>
      <c r="C4" s="333" t="s">
        <v>253</v>
      </c>
      <c r="D4" s="334"/>
      <c r="E4" s="334"/>
      <c r="F4" s="334"/>
      <c r="G4" s="334"/>
      <c r="H4" s="329">
        <f>請求書!$K$29</f>
        <v>2025</v>
      </c>
      <c r="I4" s="329"/>
      <c r="J4" s="329"/>
      <c r="K4" s="329"/>
      <c r="L4" s="249" t="s">
        <v>0</v>
      </c>
      <c r="M4" s="249"/>
      <c r="N4" s="329">
        <f>請求書!$Q$29</f>
        <v>7</v>
      </c>
      <c r="O4" s="329"/>
      <c r="P4" s="249" t="s">
        <v>6</v>
      </c>
      <c r="Q4" s="249"/>
      <c r="R4" s="249"/>
      <c r="S4" s="249"/>
      <c r="T4" s="249"/>
      <c r="U4" s="332"/>
      <c r="V4" s="248" t="s">
        <v>8</v>
      </c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60"/>
      <c r="AU4" s="8"/>
      <c r="AV4" s="2"/>
      <c r="BR4" s="60"/>
      <c r="BS4" s="60"/>
    </row>
    <row r="5" spans="1:78" s="1" customFormat="1" ht="31.5" customHeight="1">
      <c r="A5" s="2"/>
      <c r="B5" s="6"/>
      <c r="C5" s="247" t="s">
        <v>10</v>
      </c>
      <c r="D5" s="217"/>
      <c r="E5" s="217"/>
      <c r="F5" s="217"/>
      <c r="G5" s="217"/>
      <c r="H5" s="330">
        <f>請求書!$W$14</f>
        <v>1234567890</v>
      </c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1"/>
      <c r="V5" s="247" t="s">
        <v>9</v>
      </c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2"/>
      <c r="AU5" s="8"/>
      <c r="AV5" s="2"/>
      <c r="BR5" s="60"/>
      <c r="BS5" s="60"/>
    </row>
    <row r="6" spans="1:78" s="1" customFormat="1" ht="31.5" customHeight="1">
      <c r="A6" s="2"/>
      <c r="B6" s="6"/>
      <c r="C6" s="299" t="s">
        <v>256</v>
      </c>
      <c r="D6" s="226"/>
      <c r="E6" s="226"/>
      <c r="F6" s="226"/>
      <c r="G6" s="226"/>
      <c r="H6" s="335" t="str">
        <f>請求書!$W$20</f>
        <v>西東京市役所　障害福祉課</v>
      </c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6"/>
      <c r="V6" s="247" t="s">
        <v>11</v>
      </c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2"/>
      <c r="AU6" s="8"/>
      <c r="AV6" s="2"/>
      <c r="BG6" s="52"/>
      <c r="BR6" s="60"/>
      <c r="BS6" s="60"/>
    </row>
    <row r="7" spans="1:78" s="1" customFormat="1" ht="21" customHeight="1" thickBot="1">
      <c r="A7" s="2"/>
      <c r="B7" s="6"/>
      <c r="C7" s="256"/>
      <c r="D7" s="227"/>
      <c r="E7" s="227"/>
      <c r="F7" s="227"/>
      <c r="G7" s="22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8"/>
      <c r="V7" s="255" t="s">
        <v>22</v>
      </c>
      <c r="W7" s="250"/>
      <c r="X7" s="250"/>
      <c r="Y7" s="250"/>
      <c r="Z7" s="250"/>
      <c r="AA7" s="253"/>
      <c r="AB7" s="253"/>
      <c r="AC7" s="253"/>
      <c r="AD7" s="253"/>
      <c r="AE7" s="253"/>
      <c r="AF7" s="253"/>
      <c r="AG7" s="253"/>
      <c r="AH7" s="250" t="s">
        <v>229</v>
      </c>
      <c r="AI7" s="250"/>
      <c r="AJ7" s="250"/>
      <c r="AK7" s="251"/>
      <c r="AL7" s="251"/>
      <c r="AM7" s="250" t="s">
        <v>255</v>
      </c>
      <c r="AN7" s="250"/>
      <c r="AO7" s="250"/>
      <c r="AP7" s="405"/>
      <c r="AQ7" s="406"/>
      <c r="AR7" s="406"/>
      <c r="AS7" s="406"/>
      <c r="AT7" s="407"/>
      <c r="AU7" s="8"/>
      <c r="AV7" s="2"/>
      <c r="BR7" s="60"/>
      <c r="BS7" s="60"/>
    </row>
    <row r="8" spans="1:78" s="1" customFormat="1" ht="30" customHeight="1" thickBot="1">
      <c r="A8" s="2"/>
      <c r="B8" s="6"/>
      <c r="C8" s="70"/>
      <c r="D8" s="70"/>
      <c r="E8" s="70"/>
      <c r="F8" s="70"/>
      <c r="G8" s="70"/>
      <c r="H8" s="70"/>
      <c r="I8" s="70"/>
      <c r="J8" s="70"/>
      <c r="K8" s="53"/>
      <c r="L8" s="53"/>
      <c r="M8" s="53"/>
      <c r="N8" s="53"/>
      <c r="O8" s="53"/>
      <c r="P8" s="53"/>
      <c r="Q8" s="53"/>
      <c r="R8" s="53"/>
      <c r="S8" s="53"/>
      <c r="T8" s="53"/>
      <c r="U8" s="70"/>
      <c r="V8" s="256"/>
      <c r="W8" s="227"/>
      <c r="X8" s="227"/>
      <c r="Y8" s="227"/>
      <c r="Z8" s="227"/>
      <c r="AA8" s="254"/>
      <c r="AB8" s="254"/>
      <c r="AC8" s="254"/>
      <c r="AD8" s="254"/>
      <c r="AE8" s="254"/>
      <c r="AF8" s="254"/>
      <c r="AG8" s="254"/>
      <c r="AH8" s="227"/>
      <c r="AI8" s="227"/>
      <c r="AJ8" s="227"/>
      <c r="AK8" s="252"/>
      <c r="AL8" s="252"/>
      <c r="AM8" s="227"/>
      <c r="AN8" s="227"/>
      <c r="AO8" s="227"/>
      <c r="AP8" s="166"/>
      <c r="AQ8" s="167"/>
      <c r="AR8" s="167"/>
      <c r="AS8" s="167"/>
      <c r="AT8" s="168"/>
      <c r="AU8" s="9"/>
      <c r="AV8" s="2"/>
      <c r="AW8" s="67"/>
      <c r="AX8" s="52"/>
      <c r="AY8" s="52"/>
      <c r="AZ8" s="52"/>
      <c r="BA8" s="59"/>
      <c r="BB8" s="59"/>
      <c r="BC8" s="59"/>
      <c r="BD8" s="59"/>
      <c r="BE8" s="52"/>
      <c r="BF8" s="52"/>
      <c r="BG8" s="52"/>
      <c r="BH8" s="52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</row>
    <row r="9" spans="1:78" s="1" customFormat="1" ht="16.5" customHeight="1" thickBot="1">
      <c r="A9" s="2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10"/>
      <c r="AV9" s="2"/>
      <c r="AW9" s="67"/>
      <c r="AX9" s="52"/>
      <c r="AY9" s="52"/>
      <c r="AZ9" s="52"/>
      <c r="BA9" s="52"/>
      <c r="BB9" s="52"/>
      <c r="BC9" s="59"/>
      <c r="BD9" s="59"/>
      <c r="BE9" s="52"/>
      <c r="BF9" s="52"/>
      <c r="BG9" s="52"/>
      <c r="BH9" s="52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</row>
    <row r="10" spans="1:78" s="1" customFormat="1" ht="16.5">
      <c r="A10" s="2"/>
      <c r="B10" s="6"/>
      <c r="C10" s="323" t="s">
        <v>16</v>
      </c>
      <c r="D10" s="324"/>
      <c r="E10" s="315" t="s">
        <v>17</v>
      </c>
      <c r="F10" s="316"/>
      <c r="G10" s="314" t="s">
        <v>39</v>
      </c>
      <c r="H10" s="315"/>
      <c r="I10" s="315"/>
      <c r="J10" s="315"/>
      <c r="K10" s="315"/>
      <c r="L10" s="315"/>
      <c r="M10" s="315"/>
      <c r="N10" s="315"/>
      <c r="O10" s="315"/>
      <c r="P10" s="316"/>
      <c r="Q10" s="314" t="s">
        <v>45</v>
      </c>
      <c r="R10" s="315"/>
      <c r="S10" s="316"/>
      <c r="T10" s="304" t="s">
        <v>237</v>
      </c>
      <c r="U10" s="305"/>
      <c r="V10" s="305"/>
      <c r="W10" s="306"/>
      <c r="X10" s="302" t="s">
        <v>238</v>
      </c>
      <c r="Y10" s="305"/>
      <c r="Z10" s="305"/>
      <c r="AA10" s="305"/>
      <c r="AB10" s="302" t="s">
        <v>260</v>
      </c>
      <c r="AC10" s="305"/>
      <c r="AD10" s="305"/>
      <c r="AE10" s="309"/>
      <c r="AF10" s="248" t="s">
        <v>23</v>
      </c>
      <c r="AG10" s="249"/>
      <c r="AH10" s="249"/>
      <c r="AI10" s="302"/>
      <c r="AJ10" s="187" t="s">
        <v>282</v>
      </c>
      <c r="AK10" s="457"/>
      <c r="AL10" s="456" t="s">
        <v>279</v>
      </c>
      <c r="AM10" s="181"/>
      <c r="AN10" s="181"/>
      <c r="AO10" s="181"/>
      <c r="AP10" s="181"/>
      <c r="AQ10" s="181"/>
      <c r="AR10" s="181"/>
      <c r="AS10" s="181"/>
      <c r="AT10" s="182"/>
      <c r="AU10" s="10"/>
      <c r="AV10" s="2"/>
      <c r="AW10" s="67"/>
      <c r="AX10" s="52"/>
      <c r="AY10" s="52"/>
      <c r="AZ10" s="52"/>
      <c r="BA10" s="52"/>
      <c r="BB10" s="52"/>
      <c r="BC10" s="59"/>
      <c r="BD10" s="59"/>
      <c r="BE10" s="52"/>
      <c r="BF10" s="52"/>
      <c r="BG10" s="52"/>
      <c r="BH10" s="52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</row>
    <row r="11" spans="1:78" s="1" customFormat="1" ht="18" customHeight="1">
      <c r="A11" s="2"/>
      <c r="B11" s="6"/>
      <c r="C11" s="325"/>
      <c r="D11" s="326"/>
      <c r="E11" s="318"/>
      <c r="F11" s="319"/>
      <c r="G11" s="317"/>
      <c r="H11" s="318"/>
      <c r="I11" s="318"/>
      <c r="J11" s="318"/>
      <c r="K11" s="318"/>
      <c r="L11" s="318"/>
      <c r="M11" s="318"/>
      <c r="N11" s="318"/>
      <c r="O11" s="318"/>
      <c r="P11" s="319"/>
      <c r="Q11" s="317"/>
      <c r="R11" s="318"/>
      <c r="S11" s="319"/>
      <c r="T11" s="299" t="s">
        <v>250</v>
      </c>
      <c r="U11" s="226"/>
      <c r="V11" s="226" t="s">
        <v>251</v>
      </c>
      <c r="W11" s="226"/>
      <c r="X11" s="226" t="s">
        <v>231</v>
      </c>
      <c r="Y11" s="226"/>
      <c r="Z11" s="217" t="s">
        <v>232</v>
      </c>
      <c r="AA11" s="300"/>
      <c r="AB11" s="226" t="s">
        <v>262</v>
      </c>
      <c r="AC11" s="226"/>
      <c r="AD11" s="217" t="s">
        <v>261</v>
      </c>
      <c r="AE11" s="218"/>
      <c r="AF11" s="247"/>
      <c r="AG11" s="217"/>
      <c r="AH11" s="217"/>
      <c r="AI11" s="300"/>
      <c r="AJ11" s="435"/>
      <c r="AK11" s="458"/>
      <c r="AL11" s="188"/>
      <c r="AM11" s="183"/>
      <c r="AN11" s="183"/>
      <c r="AO11" s="183"/>
      <c r="AP11" s="183"/>
      <c r="AQ11" s="183"/>
      <c r="AR11" s="183"/>
      <c r="AS11" s="183"/>
      <c r="AT11" s="184"/>
      <c r="AU11" s="85"/>
      <c r="AV11" s="2"/>
      <c r="AW11" s="67"/>
      <c r="AX11" s="52"/>
      <c r="AY11" s="52"/>
      <c r="AZ11" s="307" t="s">
        <v>41</v>
      </c>
      <c r="BA11" s="308" t="s">
        <v>235</v>
      </c>
      <c r="BB11" s="308" t="s">
        <v>236</v>
      </c>
      <c r="BC11" s="308" t="s">
        <v>233</v>
      </c>
      <c r="BD11" s="308" t="s">
        <v>234</v>
      </c>
      <c r="BE11" s="307" t="s">
        <v>246</v>
      </c>
      <c r="BF11" s="307" t="s">
        <v>241</v>
      </c>
      <c r="BG11" s="307" t="s">
        <v>247</v>
      </c>
      <c r="BH11" s="307" t="s">
        <v>244</v>
      </c>
      <c r="BI11" s="213" t="s">
        <v>239</v>
      </c>
      <c r="BJ11" s="213" t="s">
        <v>242</v>
      </c>
      <c r="BK11" s="213" t="s">
        <v>243</v>
      </c>
      <c r="BL11" s="213" t="s">
        <v>245</v>
      </c>
      <c r="BM11" s="214" t="s">
        <v>266</v>
      </c>
      <c r="BN11" s="214" t="s">
        <v>265</v>
      </c>
      <c r="BO11" s="213" t="s">
        <v>263</v>
      </c>
      <c r="BP11" s="213" t="s">
        <v>264</v>
      </c>
      <c r="BQ11" s="60"/>
      <c r="BR11" s="60"/>
      <c r="BS11" s="60"/>
      <c r="BU11" s="174" t="s">
        <v>278</v>
      </c>
      <c r="BV11" s="174"/>
      <c r="BW11" s="174"/>
      <c r="BX11" s="174"/>
      <c r="BZ11" s="173" t="s">
        <v>281</v>
      </c>
    </row>
    <row r="12" spans="1:78" s="1" customFormat="1" ht="18" customHeight="1" thickBot="1">
      <c r="A12" s="2"/>
      <c r="B12" s="6"/>
      <c r="C12" s="327"/>
      <c r="D12" s="328"/>
      <c r="E12" s="321"/>
      <c r="F12" s="322"/>
      <c r="G12" s="320" t="s">
        <v>18</v>
      </c>
      <c r="H12" s="321"/>
      <c r="I12" s="321"/>
      <c r="J12" s="321"/>
      <c r="K12" s="321"/>
      <c r="L12" s="321" t="s">
        <v>40</v>
      </c>
      <c r="M12" s="321"/>
      <c r="N12" s="321"/>
      <c r="O12" s="321"/>
      <c r="P12" s="322"/>
      <c r="Q12" s="320"/>
      <c r="R12" s="321"/>
      <c r="S12" s="322"/>
      <c r="T12" s="256"/>
      <c r="U12" s="227"/>
      <c r="V12" s="227"/>
      <c r="W12" s="227"/>
      <c r="X12" s="227"/>
      <c r="Y12" s="227"/>
      <c r="Z12" s="219"/>
      <c r="AA12" s="301"/>
      <c r="AB12" s="227"/>
      <c r="AC12" s="227"/>
      <c r="AD12" s="219"/>
      <c r="AE12" s="220"/>
      <c r="AF12" s="303"/>
      <c r="AG12" s="219"/>
      <c r="AH12" s="219"/>
      <c r="AI12" s="301"/>
      <c r="AJ12" s="437"/>
      <c r="AK12" s="459"/>
      <c r="AL12" s="189"/>
      <c r="AM12" s="185"/>
      <c r="AN12" s="185"/>
      <c r="AO12" s="185"/>
      <c r="AP12" s="185"/>
      <c r="AQ12" s="185"/>
      <c r="AR12" s="185"/>
      <c r="AS12" s="185"/>
      <c r="AT12" s="186"/>
      <c r="AU12" s="85"/>
      <c r="AV12" s="2"/>
      <c r="AW12" s="67"/>
      <c r="AX12" s="52"/>
      <c r="AY12" s="52"/>
      <c r="AZ12" s="307"/>
      <c r="BA12" s="308"/>
      <c r="BB12" s="308"/>
      <c r="BC12" s="308"/>
      <c r="BD12" s="308"/>
      <c r="BE12" s="307"/>
      <c r="BF12" s="307"/>
      <c r="BG12" s="307"/>
      <c r="BH12" s="307"/>
      <c r="BI12" s="213"/>
      <c r="BJ12" s="213"/>
      <c r="BK12" s="213"/>
      <c r="BL12" s="213"/>
      <c r="BM12" s="214"/>
      <c r="BN12" s="214"/>
      <c r="BO12" s="213"/>
      <c r="BP12" s="213"/>
      <c r="BQ12" s="60"/>
      <c r="BR12" s="60"/>
      <c r="BS12" s="60"/>
      <c r="BU12" s="174"/>
      <c r="BV12" s="174"/>
      <c r="BW12" s="174"/>
      <c r="BX12" s="174"/>
      <c r="BZ12" s="173"/>
    </row>
    <row r="13" spans="1:78" s="1" customFormat="1" ht="33" customHeight="1" thickBot="1">
      <c r="A13" s="2"/>
      <c r="B13" s="6"/>
      <c r="C13" s="344"/>
      <c r="D13" s="229"/>
      <c r="E13" s="345" t="str">
        <f t="shared" ref="E13:E43" si="0">IF(C13="","",TEXT(AW13,"aaa"))</f>
        <v/>
      </c>
      <c r="F13" s="346"/>
      <c r="G13" s="353"/>
      <c r="H13" s="354"/>
      <c r="I13" s="86" t="s">
        <v>50</v>
      </c>
      <c r="J13" s="355"/>
      <c r="K13" s="354"/>
      <c r="L13" s="355"/>
      <c r="M13" s="354"/>
      <c r="N13" s="86" t="s">
        <v>50</v>
      </c>
      <c r="O13" s="228"/>
      <c r="P13" s="347"/>
      <c r="Q13" s="348" t="str">
        <f>IF(G13="","",IF(AND(AZ13&gt;=TIME(0,14,0),MINUTE(AZ13)&gt;=0),IF(MINUTE(AZ13)&lt;15,TIME(HOUR(AZ13),0,0),IF(MINUTE(AZ13)&lt;45,TIME(HOUR(AZ13),30,0),TIME(HOUR(AZ13)+1,0,0))),""))</f>
        <v/>
      </c>
      <c r="R13" s="349"/>
      <c r="S13" s="350"/>
      <c r="T13" s="351"/>
      <c r="U13" s="431"/>
      <c r="V13" s="221"/>
      <c r="W13" s="352"/>
      <c r="X13" s="310" t="str">
        <f t="shared" ref="X13:X43" si="1">IF(AZ13&lt;TIME(0,14,59),"",IF(6&gt;G13,"",IF(AX13&gt;TIME(8,45,0),"","○")))</f>
        <v/>
      </c>
      <c r="Y13" s="311"/>
      <c r="Z13" s="310" t="str">
        <f>IF(BH13&gt;=TIME(0,15,0),"〇","")</f>
        <v/>
      </c>
      <c r="AA13" s="312"/>
      <c r="AB13" s="460"/>
      <c r="AC13" s="461"/>
      <c r="AD13" s="221"/>
      <c r="AE13" s="222"/>
      <c r="AF13" s="341">
        <f t="shared" ref="AF13:AF43" si="2">IF(AND(T13="",V13=""),BA13+BB13+BI13+BJ13+BK13+BL13+BP13,IF(AND(T13="〇",V13=""),BC13+BI13+BJ13+BK13+BL13+BP13,IF(AND(T13="",V13="〇"),BD13+BI13+BJ13+BK13+BL13+BP13,"入力が誤っています")))</f>
        <v>0</v>
      </c>
      <c r="AG13" s="342"/>
      <c r="AH13" s="342"/>
      <c r="AI13" s="343"/>
      <c r="AJ13" s="396" t="str">
        <f>IF(OR(AB13="",BZ13=""),"",IF(AB13&gt;BZ13,"NG",""))</f>
        <v/>
      </c>
      <c r="AK13" s="397"/>
      <c r="AL13" s="455"/>
      <c r="AM13" s="179"/>
      <c r="AN13" s="179"/>
      <c r="AO13" s="179"/>
      <c r="AP13" s="179"/>
      <c r="AQ13" s="179"/>
      <c r="AR13" s="179"/>
      <c r="AS13" s="179"/>
      <c r="AT13" s="180"/>
      <c r="AU13" s="87"/>
      <c r="AV13" s="2"/>
      <c r="AW13" s="69" t="str">
        <f>IF(C13="","",DATE(請求書!$K$29,請求書!$Q$29,'実績記録 (２枚用)'!C13))</f>
        <v/>
      </c>
      <c r="AX13" s="52">
        <f>ROUND(TIME(G13,J13,0),6)</f>
        <v>0</v>
      </c>
      <c r="AY13" s="52">
        <f>ROUND(TIME(L13,O13,0),6)</f>
        <v>0</v>
      </c>
      <c r="AZ13" s="52">
        <f>AY13-AX13</f>
        <v>0</v>
      </c>
      <c r="BA13" s="51">
        <f>IF($AK$7="無",0,IF($AK$7="",0,IF($Q13=TIME(0,30,0),コード表!$B$3,IF($Q13=TIME(1,0,0),コード表!$B$4,IF($Q13=TIME(1,30,0),コード表!$B$5,IF($Q13=TIME(2,0,0),コード表!$B$6,IF($Q13=TIME(2,30,0),コード表!$B$7,IF($Q13=TIME(3,0,0),コード表!$B$8,IF($Q13=TIME(3,30,0),コード表!$B$9,IF($Q13=TIME(4,0,0),コード表!$B$10,IF($Q13=TIME(4,30,0),コード表!$B$11,IF($Q13=TIME(5,0,0),コード表!$B$12,IF($Q13=TIME(5,30,0),コード表!$B$13,IF($Q13=TIME(6,0,0),コード表!$B$14,IF($Q13=TIME(6,30,0),コード表!$B$15,IF($Q13=TIME(7,0,0),コード表!$B$16,IF($Q13=TIME(7,30,0),コード表!$B$17,IF($Q13=TIME(8,0,0),コード表!$B$18,IF($Q13=TIME(8,30,0),コード表!$B$19,IF($Q13=TIME(9,0,0),コード表!$B$20,IF($Q13=TIME(9,30,0),コード表!$B$21,IF($Q13=TIME(10,0,0),コード表!$B$22,IF($Q13=TIME(10,30,0),コード表!$B$23,IF($Q13=TIME(11,0,0),コード表!$B$24,IF($Q13=TIME(11,30,0),コード表!$B$25,IF($Q13=TIME(12,0,0),コード表!$B$26,IF($Q13=TIME(12,30,0),コード表!$B$27,IF($Q13=TIME(13,0,0),コード表!$B$28,IF($Q13=TIME(13,30,0),コード表!$B$29,IF($Q13=TIME(14,0,0),コード表!$B$30,IF($Q13=TIME(14,30,0),コード表!$B$31,IF($Q13=TIME(15,0,0),コード表!$B$32,IF($Q13=TIME(15,30,0),コード表!$B$33,IF($Q13=TIME(16,0,0),コード表!$B$34,""))))))))))))))))))))))))))))))))))</f>
        <v>0</v>
      </c>
      <c r="BB13" s="51">
        <f>IF($AK$7="有",0,IF($AK$7="",0,IF($Q13=TIME(0,30,0),コード表!$B$35,IF($Q13=TIME(1,0,0),コード表!$B$36,IF($Q13=TIME(1,30,0),コード表!$B$37,IF($Q13=TIME(2,0,0),コード表!$B$38,IF($Q13=TIME(2,30,0),コード表!$B$39,IF($Q13=TIME(3,0,0),コード表!$B$40,IF($Q13=TIME(3,30,0),コード表!$B$41,IF($Q13=TIME(4,0,0),コード表!$B$42,IF($Q13=TIME(4,30,0),コード表!$B$43,IF($Q13=TIME(5,0,0),コード表!$B$44,IF($Q13=TIME(5,30,0),コード表!$B$45,IF($Q13=TIME(6,0,0),コード表!$B$46,IF($Q13=TIME(6,30,0),コード表!$B$47,IF($Q13=TIME(7,0,0),コード表!$B$48,IF($Q13=TIME(7,30,0),コード表!$B$49,IF($Q13=TIME(8,0,0),コード表!$B$50,IF($Q13=TIME(8,30,0),コード表!$B$51,IF($Q13=TIME(9,0,0),コード表!$B$52,IF($Q13=TIME(9,30,0),コード表!$B$53,IF($Q13=TIME(10,0,0),コード表!$B$54,IF($Q13=TIME(10,30,0),コード表!$B$55,IF($Q13=TIME(11,0,0),コード表!$B$56,IF($Q13=TIME(11,30,0),コード表!$B$57,IF($Q13=TIME(12,0,0),コード表!$B$58,IF($Q13=TIME(12,30,0),コード表!$B$59,IF($Q13=TIME(13,0,0),コード表!$B$60,IF($Q13=TIME(13,30,0),コード表!$B$61,IF($Q13=TIME(14,0,0),コード表!$B$62,IF($Q13=TIME(14,30,0),コード表!$B$63,IF($Q13=TIME(15,0,0),コード表!$B$64,IF($Q13=TIME(15,30,0),コード表!$B$65,IF($Q13=TIME(16,0,0),コード表!$B$66,""))))))))))))))))))))))))))))))))))</f>
        <v>0</v>
      </c>
      <c r="BC13" s="51" t="str">
        <f>IF($AK$7="","",IF($AK$7="有","",IF(T13="","",IF($Q13=TIME(0,30,0),コード表!$B$67,IF($Q13=TIME(1,0,0),コード表!$B$68,IF($Q13=TIME(1,30,0),コード表!$B$69,IF($Q13=TIME(2,0,0),コード表!$B$70,IF($Q13=TIME(2,30,0),コード表!$B$71,IF($Q13=TIME(3,0,0),コード表!$B$72,IF($Q13=TIME(3,30,0),コード表!$B$73,IF($Q13=TIME(4,0,0),コード表!$B$74,IF($Q13=TIME(4,30,0),コード表!$B$75,IF($Q13=TIME(5,0,0),コード表!$B$76,IF($Q13=TIME(5,30,0),コード表!$B$77,IF($Q13=TIME(6,0,0),コード表!$B$78,IF($Q13=TIME(6,30,0),コード表!$B$79,IF($Q13=TIME(7,0,0),コード表!$B$80,IF($Q13=TIME(7,30,0),コード表!$B$81,IF($Q13=TIME(8,0,0),コード表!$B$82,IF($Q13=TIME(8,30,0),コード表!$B$83,IF($Q13=TIME(9,0,0),コード表!$B$84,IF($Q13=TIME(9,30,0),コード表!$B$85,IF($Q13=TIME(10,0,0),コード表!$B$86,IF($Q13=TIME(10,30,0),コード表!$B$87,IF($Q13=TIME(11,0,0),コード表!$B$88,IF($Q13=TIME(11,30,0),コード表!$B$89,IF($Q13=TIME(12,0,0),コード表!$B$90,IF($Q13=TIME(12,30,0),コード表!$B$91,IF($Q13=TIME(13,0,0),コード表!$B$92,IF($Q13=TIME(13,30,0),コード表!$B$93,IF($Q13=TIME(14,0,0),コード表!$B$94,IF($Q13=TIME(14,30,0),コード表!$B$95,IF($Q13=TIME(15,0,0),コード表!$B$96,IF($Q13=TIME(15,30,0),コード表!$B$97,IF($Q13=TIME(16,0,0),コード表!$B$98,"")))))))))))))))))))))))))))))))))))</f>
        <v/>
      </c>
      <c r="BD13" s="51" t="str">
        <f>IF($AK$7="","",IF($AK$7="有","",IF(V13="","",IF($Q13=TIME(0,30,0),コード表!$B$99,IF($Q13=TIME(1,0,0),コード表!$B$100,IF($Q13=TIME(1,30,0),コード表!$B$101,IF($Q13=TIME(2,0,0),コード表!$B$102,IF($Q13=TIME(2,30,0),コード表!$B$103,IF($Q13=TIME(3,0,0),コード表!$B$104,IF($Q13=TIME(3,30,0),コード表!$B$105,IF($Q13=TIME(4,0,0),コード表!$B$106,IF($Q13=TIME(4,30,0),コード表!$B$107,IF($Q13=TIME(5,0,0),コード表!$B$108,IF($Q13=TIME(5,30,0),コード表!$B$109,IF($Q13=TIME(6,0,0),コード表!$B$110,IF($Q13=TIME(6,30,0),コード表!$B$111,IF($Q13=TIME(7,0,0),コード表!$B$112,IF($Q13=TIME(7,30,0),コード表!$B$113,IF($Q13=TIME(8,0,0),コード表!$B$114,IF($Q13=TIME(8,30,0),コード表!$B$115,IF($Q13=TIME(9,0,0),コード表!$B$116,IF($Q13=TIME(9,30,0),コード表!$B$117,IF($Q13=TIME(10,0,0),コード表!$B$118,IF($Q13=TIME(10,30,0),コード表!$B$119,IF($Q13=TIME(11,0,0),コード表!$B$120,IF($Q13=TIME(11,30,0),コード表!$B$121,IF($Q13=TIME(12,0,0),コード表!$B$122,IF($Q13=TIME(12,30,0),コード表!$B$123,IF($Q13=TIME(13,0,0),コード表!$B$124,IF($Q13=TIME(13,30,0),コード表!$B$125,IF($Q13=TIME(14,0,0),コード表!$B$126,IF($Q13=TIME(14,30,0),コード表!$B$127,IF($Q13=TIME(15,0,0),コード表!$B$128,IF($Q13=TIME(15,30,0),コード表!$B$129,IF($Q13=TIME(16,0,0),コード表!$B$130,"")))))))))))))))))))))))))))))))))))</f>
        <v/>
      </c>
      <c r="BE13" s="52" t="str">
        <f>IF(X13="","",IF(CODE(X13)=8571,ROUND(IF(AY13&gt;=TIME(9,0,0),TIME(9,0,0)-AX13,AZ13),5),""))</f>
        <v/>
      </c>
      <c r="BF13" s="52" t="str">
        <f>IF(AND(BE13&gt;=TIME(0,15,0),MINUTE(BE13)&gt;=0),IF(MINUTE(BE13)&lt;15,TIME(HOUR(BE13),0,0),IF(MINUTE(BE13)&lt;45,TIME(HOUR(BE13),30,0),TIME(HOUR(BE13)+1,0,0))),"")</f>
        <v/>
      </c>
      <c r="BG13" s="52" t="str">
        <f>IF(AY13&lt;TIME(16,0,0),"",ROUND(IF(AX13&gt;=TIME(16,0,0),AY13-AX13,AY13-TIME(16,0,0)),5))</f>
        <v/>
      </c>
      <c r="BH13" s="52" t="str">
        <f>IF(AND(ROUND(BG13,5)&gt;=TIME(0,15,0),MINUTE(ROUND(BG13,5))&gt;=0),IF(MINUTE(ROUND(BG13,5))&lt;15,TIME(HOUR(ROUND(BG13,5)),0,0),IF(MINUTE(ROUND(BG13,5))&lt;45,TIME(HOUR(ROUND(BG13,5)),30,0),TIME(HOUR(ROUND(BG13,5))+1,0,0))),"")</f>
        <v/>
      </c>
      <c r="BI13" s="51">
        <f>IF($AK$7="無",0,IF($AK$7="",0,IF($BF13=TIME(0,30,0),コード表!$B$131,IF($BF13=TIME(1,0,0),コード表!$B$132,IF($BF13=TIME(1,30,0),コード表!$B$133,IF($BF13=TIME(2,0,0),コード表!$B$134,IF($BF13=TIME(2,30,0),コード表!$B$135,IF($BF13=TIME(3,0,0),コード表!$B$136))))))))</f>
        <v>0</v>
      </c>
      <c r="BJ13" s="51">
        <f>IF($AK$7="無",0,IF($AK$7="",0,IF($BH13=TIME(0,30,0),コード表!$B$131,IF($BH13=TIME(1,0,0),コード表!$B$132,IF($BH13=TIME(1,30,0),コード表!$B$133,IF($BH13=TIME(2,0,0),コード表!$B$134,IF($BH13=TIME(2,30,0),コード表!$B$135,IF($BH13=TIME(3,0,0),コード表!$B$136,IF($BH13=TIME(3,30,0),コード表!$B$137,IF($BH13=TIME(4,0,0),コード表!$B$138,IF($BH13=TIME(4,30,0),コード表!$B$139,IF($BH13=TIME(5,0,0),コード表!$B$140,IF($BH13=TIME(5,30,0),コード表!$B$141,IF($BH13=TIME(6,0,0),コード表!$B$142))))))))))))))</f>
        <v>0</v>
      </c>
      <c r="BK13" s="51" t="str">
        <f>IF($AK$7="有","",IF(AND(T13="",V13=""),IF($BF13=TIME(0,30,0),コード表!$B$143,IF($BF13=TIME(1,0,0),コード表!$B$144,IF($BF13=TIME(1,30,0),コード表!$B$145,IF($BF13=TIME(2,0,0),コード表!$B$146,IF($BF13=TIME(2,30,0),コード表!$B$147,IF($BF13=TIME(3,0,0),コード表!$B$148)))))),IF(AND(T13="〇",V13=""),IF($BF13=TIME(0,30,0),コード表!$B$155,IF($BF13=TIME(1,0,0),コード表!$B$156,IF($BF13=TIME(1,30,0),コード表!$B$157,IF($BF13=TIME(2,0,0),コード表!$B$158,IF($BF13=TIME(2,30,0),コード表!$B$159,IF($BF13=TIME(3,0,0),コード表!$B$160)))))),IF(AND(T13="",V13="〇"),IF($BF13=TIME(0,30,0),コード表!$B$167,IF($BF13=TIME(1,0,0),コード表!$B$168,IF($BF13=TIME(1,30,0),コード表!$B$169,IF($BF13=TIME(2,0,0),コード表!$B$170,IF($BF13=TIME(2,30,0),コード表!$B$171,IF($BF13=TIME(3,0,0),コード表!$B$172))))))))))</f>
        <v/>
      </c>
      <c r="BL13" s="51" t="str">
        <f>IF($AK$7="有","",IF(AND(T13="",V13=""),IF($BH13=TIME(0,30,0),コード表!$B$143,IF($BH13=TIME(1,0,0),コード表!$B$144,IF($BH13=TIME(1,30,0),コード表!$B$145,IF($BH13=TIME(2,0,0),コード表!$B$146,IF($BH13=TIME(2,30,0),コード表!$B$147,IF($BH13=TIME(3,0,0),コード表!$B$148,IF($BH13=TIME(3,30,0),コード表!$B$149,IF($BH13=TIME(4,0,0),コード表!$B$150,IF($BH13=TIME(4,30,0),コード表!$B$151,IF($BH13=TIME(5,0,0),コード表!$B$152,IF($BH13=TIME(5,30,0),コード表!$B$153,IF($BH13=TIME(6,0,0),コード表!$B$154)))))))))))),IF(AND(T13="〇",V13=""),IF($BH13=TIME(0,30,0),コード表!$B$155,IF($BH13=TIME(1,0,0),コード表!$B$156,IF($BH13=TIME(1,30,0),コード表!$B$157,IF($BH13=TIME(2,0,0),コード表!$B$158,IF($BH13=TIME(2,30,0),コード表!$B$159,IF($BH13=TIME(3,0,0),コード表!$B$160,IF($BH13=TIME(3,30,0),コード表!$B$161,IF($BH13=TIME(4,0,0),コード表!$B$162,IF($BH13=TIME(4,30,0),コード表!$B$163,IF($BH13=TIME(5,0,0),コード表!$B$164,IF($BH13=TIME(5,30,0),コード表!$B$165,IF($BH13=TIME(6,0,0),コード表!$B$166)))))))))))),IF(AND(T13="",V13="〇"),IF($BH13=TIME(0,30,0),コード表!$B$167,IF($BH13=TIME(1,0,0),コード表!$B$168,IF($BH13=TIME(1,30,0),コード表!$B$169,IF($BH13=TIME(2,0,0),コード表!$B$170,IF($BH13=TIME(2,30,0),コード表!$B$171,IF($BH13=TIME(3,0,0),コード表!$B$172,IF($BH13=TIME(3,30,0),コード表!$B$173,IF($BH13=TIME(4,0,0),コード表!$B$174,IF($BH13=TIME(4,30,0),コード表!$B$175,IF($BH13=TIME(5,0,0),コード表!$B$176,IF($BH13=TIME(5,30,0),コード表!$B$177,IF($BH13=TIME(6,0,0),コード表!$B$178))))))))))))))))</f>
        <v/>
      </c>
      <c r="BM13" s="51">
        <f>BN13/10</f>
        <v>0</v>
      </c>
      <c r="BN13" s="77">
        <f t="shared" ref="BN13:BN43" si="3">ROUNDDOWN(AB13,-1)</f>
        <v>0</v>
      </c>
      <c r="BO13" s="51">
        <f>IF(AD13=1,コード表!$B$179,IF(AD13=2,コード表!$B$180,IF(AD13=3,コード表!$B$181,IF(AD13=4,コード表!$B$182,IF(AD13=5,コード表!$B$183,IF('実績記録 (２枚用)'!AD13=6,コード表!$B$184,))))))</f>
        <v>0</v>
      </c>
      <c r="BP13" s="51">
        <f>BO13*BM13</f>
        <v>0</v>
      </c>
      <c r="BQ13" s="61" t="s">
        <v>20</v>
      </c>
      <c r="BR13" s="60" t="s">
        <v>42</v>
      </c>
      <c r="BS13" s="60" t="s">
        <v>230</v>
      </c>
      <c r="BT13" s="1">
        <v>1</v>
      </c>
      <c r="BU13" s="1">
        <f>$V13</f>
        <v>0</v>
      </c>
      <c r="BV13" s="1">
        <f>$V13</f>
        <v>0</v>
      </c>
      <c r="BW13" s="1">
        <f>$V13</f>
        <v>0</v>
      </c>
      <c r="BX13" s="1">
        <f>$V13</f>
        <v>0</v>
      </c>
      <c r="BZ13" s="93">
        <f>HOUR(AZ13)*60+MINUTE(AZ13)</f>
        <v>0</v>
      </c>
    </row>
    <row r="14" spans="1:78" s="1" customFormat="1" ht="33" customHeight="1" thickTop="1" thickBot="1">
      <c r="A14" s="2"/>
      <c r="B14" s="6"/>
      <c r="C14" s="392"/>
      <c r="D14" s="224"/>
      <c r="E14" s="345" t="str">
        <f t="shared" si="0"/>
        <v/>
      </c>
      <c r="F14" s="346"/>
      <c r="G14" s="356"/>
      <c r="H14" s="357"/>
      <c r="I14" s="88" t="s">
        <v>50</v>
      </c>
      <c r="J14" s="358"/>
      <c r="K14" s="357"/>
      <c r="L14" s="358"/>
      <c r="M14" s="357"/>
      <c r="N14" s="88" t="s">
        <v>50</v>
      </c>
      <c r="O14" s="223"/>
      <c r="P14" s="295"/>
      <c r="Q14" s="348" t="str">
        <f>IF(G14="","",IF(AND(AZ14&gt;=TIME(0,14,0),MINUTE(AZ14)&gt;=0),IF(MINUTE(AZ14)&lt;15,TIME(HOUR(AZ14),0,0),IF(MINUTE(AZ14)&lt;45,TIME(HOUR(AZ14),30,0),TIME(HOUR(AZ14)+1,0,0))),""))</f>
        <v/>
      </c>
      <c r="R14" s="349"/>
      <c r="S14" s="350"/>
      <c r="T14" s="298"/>
      <c r="U14" s="430"/>
      <c r="V14" s="203"/>
      <c r="W14" s="261"/>
      <c r="X14" s="296" t="str">
        <f t="shared" si="1"/>
        <v/>
      </c>
      <c r="Y14" s="297"/>
      <c r="Z14" s="310" t="str">
        <f t="shared" ref="Z14:Z42" si="4">IF(BH14&gt;=TIME(0,15,0),"〇","")</f>
        <v/>
      </c>
      <c r="AA14" s="312"/>
      <c r="AB14" s="453"/>
      <c r="AC14" s="454"/>
      <c r="AD14" s="203"/>
      <c r="AE14" s="204"/>
      <c r="AF14" s="341">
        <f t="shared" si="2"/>
        <v>0</v>
      </c>
      <c r="AG14" s="342"/>
      <c r="AH14" s="342"/>
      <c r="AI14" s="343"/>
      <c r="AJ14" s="396" t="str">
        <f t="shared" ref="AJ14:AJ43" si="5">IF(OR(AB14="",BZ14=""),"",IF(AB14&gt;BZ14,"NG",""))</f>
        <v/>
      </c>
      <c r="AK14" s="397"/>
      <c r="AL14" s="190"/>
      <c r="AM14" s="177"/>
      <c r="AN14" s="177"/>
      <c r="AO14" s="177"/>
      <c r="AP14" s="177"/>
      <c r="AQ14" s="177"/>
      <c r="AR14" s="177"/>
      <c r="AS14" s="177"/>
      <c r="AT14" s="178"/>
      <c r="AU14" s="87"/>
      <c r="AV14" s="2"/>
      <c r="AW14" s="69" t="str">
        <f>IF(C14="","",DATE(請求書!$K$29,請求書!$Q$29,'実績記録 (２枚用)'!C14))</f>
        <v/>
      </c>
      <c r="AX14" s="52">
        <f t="shared" ref="AX14:AX43" si="6">ROUND(TIME(G14,J14,0),6)</f>
        <v>0</v>
      </c>
      <c r="AY14" s="52">
        <f t="shared" ref="AY14:AY43" si="7">ROUND(TIME(L14,O14,0),6)</f>
        <v>0</v>
      </c>
      <c r="AZ14" s="52">
        <f>AY14-AX14</f>
        <v>0</v>
      </c>
      <c r="BA14" s="51">
        <f>IF($AK$7="無",0,IF($AK$7="",0,IF($Q14=TIME(0,30,0),コード表!$B$3,IF($Q14=TIME(1,0,0),コード表!$B$4,IF($Q14=TIME(1,30,0),コード表!$B$5,IF($Q14=TIME(2,0,0),コード表!$B$6,IF($Q14=TIME(2,30,0),コード表!$B$7,IF($Q14=TIME(3,0,0),コード表!$B$8,IF($Q14=TIME(3,30,0),コード表!$B$9,IF($Q14=TIME(4,0,0),コード表!$B$10,IF($Q14=TIME(4,30,0),コード表!$B$11,IF($Q14=TIME(5,0,0),コード表!$B$12,IF($Q14=TIME(5,30,0),コード表!$B$13,IF($Q14=TIME(6,0,0),コード表!$B$14,IF($Q14=TIME(6,30,0),コード表!$B$15,IF($Q14=TIME(7,0,0),コード表!$B$16,IF($Q14=TIME(7,30,0),コード表!$B$17,IF($Q14=TIME(8,0,0),コード表!$B$18,IF($Q14=TIME(8,30,0),コード表!$B$19,IF($Q14=TIME(9,0,0),コード表!$B$20,IF($Q14=TIME(9,30,0),コード表!$B$21,IF($Q14=TIME(10,0,0),コード表!$B$22,IF($Q14=TIME(10,30,0),コード表!$B$23,IF($Q14=TIME(11,0,0),コード表!$B$24,IF($Q14=TIME(11,30,0),コード表!$B$25,IF($Q14=TIME(12,0,0),コード表!$B$26,IF($Q14=TIME(12,30,0),コード表!$B$27,IF($Q14=TIME(13,0,0),コード表!$B$28,IF($Q14=TIME(13,30,0),コード表!$B$29,IF($Q14=TIME(14,0,0),コード表!$B$30,IF($Q14=TIME(14,30,0),コード表!$B$31,IF($Q14=TIME(15,0,0),コード表!$B$32,IF($Q14=TIME(15,30,0),コード表!$B$33,IF($Q14=TIME(16,0,0),コード表!$B$34,""))))))))))))))))))))))))))))))))))</f>
        <v>0</v>
      </c>
      <c r="BB14" s="51">
        <f>IF($AK$7="有",0,IF($AK$7="",0,IF($Q14=TIME(0,30,0),コード表!$B$35,IF($Q14=TIME(1,0,0),コード表!$B$36,IF($Q14=TIME(1,30,0),コード表!$B$37,IF($Q14=TIME(2,0,0),コード表!$B$38,IF($Q14=TIME(2,30,0),コード表!$B$39,IF($Q14=TIME(3,0,0),コード表!$B$40,IF($Q14=TIME(3,30,0),コード表!$B$41,IF($Q14=TIME(4,0,0),コード表!$B$42,IF($Q14=TIME(4,30,0),コード表!$B$43,IF($Q14=TIME(5,0,0),コード表!$B$44,IF($Q14=TIME(5,30,0),コード表!$B$45,IF($Q14=TIME(6,0,0),コード表!$B$46,IF($Q14=TIME(6,30,0),コード表!$B$47,IF($Q14=TIME(7,0,0),コード表!$B$48,IF($Q14=TIME(7,30,0),コード表!$B$49,IF($Q14=TIME(8,0,0),コード表!$B$50,IF($Q14=TIME(8,30,0),コード表!$B$51,IF($Q14=TIME(9,0,0),コード表!$B$52,IF($Q14=TIME(9,30,0),コード表!$B$53,IF($Q14=TIME(10,0,0),コード表!$B$54,IF($Q14=TIME(10,30,0),コード表!$B$55,IF($Q14=TIME(11,0,0),コード表!$B$56,IF($Q14=TIME(11,30,0),コード表!$B$57,IF($Q14=TIME(12,0,0),コード表!$B$58,IF($Q14=TIME(12,30,0),コード表!$B$59,IF($Q14=TIME(13,0,0),コード表!$B$60,IF($Q14=TIME(13,30,0),コード表!$B$61,IF($Q14=TIME(14,0,0),コード表!$B$62,IF($Q14=TIME(14,30,0),コード表!$B$63,IF($Q14=TIME(15,0,0),コード表!$B$64,IF($Q14=TIME(15,30,0),コード表!$B$65,IF($Q14=TIME(16,0,0),コード表!$B$66,""))))))))))))))))))))))))))))))))))</f>
        <v>0</v>
      </c>
      <c r="BC14" s="51" t="str">
        <f>IF($AK$7="","",IF($AK$7="有","",IF(T14="","",IF($Q14=TIME(0,30,0),コード表!$B$67,IF($Q14=TIME(1,0,0),コード表!$B$68,IF($Q14=TIME(1,30,0),コード表!$B$69,IF($Q14=TIME(2,0,0),コード表!$B$70,IF($Q14=TIME(2,30,0),コード表!$B$71,IF($Q14=TIME(3,0,0),コード表!$B$72,IF($Q14=TIME(3,30,0),コード表!$B$73,IF($Q14=TIME(4,0,0),コード表!$B$74,IF($Q14=TIME(4,30,0),コード表!$B$75,IF($Q14=TIME(5,0,0),コード表!$B$76,IF($Q14=TIME(5,30,0),コード表!$B$77,IF($Q14=TIME(6,0,0),コード表!$B$78,IF($Q14=TIME(6,30,0),コード表!$B$79,IF($Q14=TIME(7,0,0),コード表!$B$80,IF($Q14=TIME(7,30,0),コード表!$B$81,IF($Q14=TIME(8,0,0),コード表!$B$82,IF($Q14=TIME(8,30,0),コード表!$B$83,IF($Q14=TIME(9,0,0),コード表!$B$84,IF($Q14=TIME(9,30,0),コード表!$B$85,IF($Q14=TIME(10,0,0),コード表!$B$86,IF($Q14=TIME(10,30,0),コード表!$B$87,IF($Q14=TIME(11,0,0),コード表!$B$88,IF($Q14=TIME(11,30,0),コード表!$B$89,IF($Q14=TIME(12,0,0),コード表!$B$90,IF($Q14=TIME(12,30,0),コード表!$B$91,IF($Q14=TIME(13,0,0),コード表!$B$92,IF($Q14=TIME(13,30,0),コード表!$B$93,IF($Q14=TIME(14,0,0),コード表!$B$94,IF($Q14=TIME(14,30,0),コード表!$B$95,IF($Q14=TIME(15,0,0),コード表!$B$96,IF($Q14=TIME(15,30,0),コード表!$B$97,IF($Q14=TIME(16,0,0),コード表!$B$98,"")))))))))))))))))))))))))))))))))))</f>
        <v/>
      </c>
      <c r="BD14" s="51" t="str">
        <f>IF($AK$7="","",IF($AK$7="有","",IF(V14="","",IF($Q14=TIME(0,30,0),コード表!$B$99,IF($Q14=TIME(1,0,0),コード表!$B$100,IF($Q14=TIME(1,30,0),コード表!$B$101,IF($Q14=TIME(2,0,0),コード表!$B$102,IF($Q14=TIME(2,30,0),コード表!$B$103,IF($Q14=TIME(3,0,0),コード表!$B$104,IF($Q14=TIME(3,30,0),コード表!$B$105,IF($Q14=TIME(4,0,0),コード表!$B$106,IF($Q14=TIME(4,30,0),コード表!$B$107,IF($Q14=TIME(5,0,0),コード表!$B$108,IF($Q14=TIME(5,30,0),コード表!$B$109,IF($Q14=TIME(6,0,0),コード表!$B$110,IF($Q14=TIME(6,30,0),コード表!$B$111,IF($Q14=TIME(7,0,0),コード表!$B$112,IF($Q14=TIME(7,30,0),コード表!$B$113,IF($Q14=TIME(8,0,0),コード表!$B$114,IF($Q14=TIME(8,30,0),コード表!$B$115,IF($Q14=TIME(9,0,0),コード表!$B$116,IF($Q14=TIME(9,30,0),コード表!$B$117,IF($Q14=TIME(10,0,0),コード表!$B$118,IF($Q14=TIME(10,30,0),コード表!$B$119,IF($Q14=TIME(11,0,0),コード表!$B$120,IF($Q14=TIME(11,30,0),コード表!$B$121,IF($Q14=TIME(12,0,0),コード表!$B$122,IF($Q14=TIME(12,30,0),コード表!$B$123,IF($Q14=TIME(13,0,0),コード表!$B$124,IF($Q14=TIME(13,30,0),コード表!$B$125,IF($Q14=TIME(14,0,0),コード表!$B$126,IF($Q14=TIME(14,30,0),コード表!$B$127,IF($Q14=TIME(15,0,0),コード表!$B$128,IF($Q14=TIME(15,30,0),コード表!$B$129,IF($Q14=TIME(16,0,0),コード表!$B$130,"")))))))))))))))))))))))))))))))))))</f>
        <v/>
      </c>
      <c r="BE14" s="52" t="str">
        <f t="shared" ref="BE14:BE43" si="8">IF(X14="","",IF(CODE(X14)=8571,ROUND(IF(AY14&gt;=TIME(9,0,0),TIME(9,0,0)-AX14,AZ14),5),""))</f>
        <v/>
      </c>
      <c r="BF14" s="52" t="str">
        <f t="shared" ref="BF14:BF43" si="9">IF(AND(BE14&gt;=TIME(0,15,0),MINUTE(BE14)&gt;=0),IF(MINUTE(BE14)&lt;15,TIME(HOUR(BE14),0,0),IF(MINUTE(BE14)&lt;45,TIME(HOUR(BE14),30,0),TIME(HOUR(BE14)+1,0,0))),"")</f>
        <v/>
      </c>
      <c r="BG14" s="52" t="str">
        <f t="shared" ref="BG14:BG43" si="10">IF(AY14&lt;TIME(16,0,0),"",ROUND(IF(AX14&gt;=TIME(16,0,0),AY14-AX14,AY14-TIME(16,0,0)),5))</f>
        <v/>
      </c>
      <c r="BH14" s="52" t="str">
        <f t="shared" ref="BH14:BH43" si="11">IF(AND(ROUND(BG14,5)&gt;=TIME(0,15,0),MINUTE(ROUND(BG14,5))&gt;=0),IF(MINUTE(ROUND(BG14,5))&lt;15,TIME(HOUR(ROUND(BG14,5)),0,0),IF(MINUTE(ROUND(BG14,5))&lt;45,TIME(HOUR(ROUND(BG14,5)),30,0),TIME(HOUR(ROUND(BG14,5))+1,0,0))),"")</f>
        <v/>
      </c>
      <c r="BI14" s="51">
        <f>IF($AK$7="無",0,IF($AK$7="",0,IF($BF14=TIME(0,30,0),コード表!$B$131,IF($BF14=TIME(1,0,0),コード表!$B$132,IF($BF14=TIME(1,30,0),コード表!$B$133,IF($BF14=TIME(2,0,0),コード表!$B$134,IF($BF14=TIME(2,30,0),コード表!$B$135,IF($BF14=TIME(3,0,0),コード表!$B$136))))))))</f>
        <v>0</v>
      </c>
      <c r="BJ14" s="51">
        <f>IF($AK$7="無",0,IF($AK$7="",0,IF($BH14=TIME(0,30,0),コード表!$B$131,IF($BH14=TIME(1,0,0),コード表!$B$132,IF($BH14=TIME(1,30,0),コード表!$B$133,IF($BH14=TIME(2,0,0),コード表!$B$134,IF($BH14=TIME(2,30,0),コード表!$B$135,IF($BH14=TIME(3,0,0),コード表!$B$136,IF($BH14=TIME(3,30,0),コード表!$B$137,IF($BH14=TIME(4,0,0),コード表!$B$138,IF($BH14=TIME(4,30,0),コード表!$B$139,IF($BH14=TIME(5,0,0),コード表!$B$140,IF($BH14=TIME(5,30,0),コード表!$B$141,IF($BH14=TIME(6,0,0),コード表!$B$142))))))))))))))</f>
        <v>0</v>
      </c>
      <c r="BK14" s="51" t="str">
        <f>IF($AK$7="有","",IF(AND(T14="",V14=""),IF($BF14=TIME(0,30,0),コード表!$B$143,IF($BF14=TIME(1,0,0),コード表!$B$144,IF($BF14=TIME(1,30,0),コード表!$B$145,IF($BF14=TIME(2,0,0),コード表!$B$146,IF($BF14=TIME(2,30,0),コード表!$B$147,IF($BF14=TIME(3,0,0),コード表!$B$148)))))),IF(AND(T14="〇",V14=""),IF($BF14=TIME(0,30,0),コード表!$B$155,IF($BF14=TIME(1,0,0),コード表!$B$156,IF($BF14=TIME(1,30,0),コード表!$B$157,IF($BF14=TIME(2,0,0),コード表!$B$158,IF($BF14=TIME(2,30,0),コード表!$B$159,IF($BF14=TIME(3,0,0),コード表!$B$160)))))),IF(AND(T14="",V14="〇"),IF($BF14=TIME(0,30,0),コード表!$B$167,IF($BF14=TIME(1,0,0),コード表!$B$168,IF($BF14=TIME(1,30,0),コード表!$B$169,IF($BF14=TIME(2,0,0),コード表!$B$170,IF($BF14=TIME(2,30,0),コード表!$B$171,IF($BF14=TIME(3,0,0),コード表!$B$172))))))))))</f>
        <v/>
      </c>
      <c r="BL14" s="51" t="str">
        <f>IF($AK$7="有","",IF(AND(T14="",V14=""),IF($BH14=TIME(0,30,0),コード表!$B$143,IF($BH14=TIME(1,0,0),コード表!$B$144,IF($BH14=TIME(1,30,0),コード表!$B$145,IF($BH14=TIME(2,0,0),コード表!$B$146,IF($BH14=TIME(2,30,0),コード表!$B$147,IF($BH14=TIME(3,0,0),コード表!$B$148,IF($BH14=TIME(3,30,0),コード表!$B$149,IF($BH14=TIME(4,0,0),コード表!$B$150,IF($BH14=TIME(4,30,0),コード表!$B$151,IF($BH14=TIME(5,0,0),コード表!$B$152,IF($BH14=TIME(5,30,0),コード表!$B$153,IF($BH14=TIME(6,0,0),コード表!$B$154)))))))))))),IF(AND(T14="〇",V14=""),IF($BH14=TIME(0,30,0),コード表!$B$155,IF($BH14=TIME(1,0,0),コード表!$B$156,IF($BH14=TIME(1,30,0),コード表!$B$157,IF($BH14=TIME(2,0,0),コード表!$B$158,IF($BH14=TIME(2,30,0),コード表!$B$159,IF($BH14=TIME(3,0,0),コード表!$B$160,IF($BH14=TIME(3,30,0),コード表!$B$161,IF($BH14=TIME(4,0,0),コード表!$B$162,IF($BH14=TIME(4,30,0),コード表!$B$163,IF($BH14=TIME(5,0,0),コード表!$B$164,IF($BH14=TIME(5,30,0),コード表!$B$165,IF($BH14=TIME(6,0,0),コード表!$B$166)))))))))))),IF(AND(T14="",V14="〇"),IF($BH14=TIME(0,30,0),コード表!$B$167,IF($BH14=TIME(1,0,0),コード表!$B$168,IF($BH14=TIME(1,30,0),コード表!$B$169,IF($BH14=TIME(2,0,0),コード表!$B$170,IF($BH14=TIME(2,30,0),コード表!$B$171,IF($BH14=TIME(3,0,0),コード表!$B$172,IF($BH14=TIME(3,30,0),コード表!$B$173,IF($BH14=TIME(4,0,0),コード表!$B$174,IF($BH14=TIME(4,30,0),コード表!$B$175,IF($BH14=TIME(5,0,0),コード表!$B$176,IF($BH14=TIME(5,30,0),コード表!$B$177,IF($BH14=TIME(6,0,0),コード表!$B$178))))))))))))))))</f>
        <v/>
      </c>
      <c r="BM14" s="51">
        <f t="shared" ref="BM14:BM43" si="12">BN14/10</f>
        <v>0</v>
      </c>
      <c r="BN14" s="77">
        <f t="shared" si="3"/>
        <v>0</v>
      </c>
      <c r="BO14" s="51">
        <f>IF(AD14=1,コード表!$B$179,IF(AD14=2,コード表!$B$180,IF(AD14=3,コード表!$B$181,IF(AD14=4,コード表!$B$182,IF(AD14=5,コード表!$B$183,IF('実績記録 (２枚用)'!AD14=6,コード表!$B$184,))))))</f>
        <v>0</v>
      </c>
      <c r="BP14" s="51">
        <f t="shared" ref="BP14:BP43" si="13">BO14*BM14</f>
        <v>0</v>
      </c>
      <c r="BQ14" s="61" t="s">
        <v>21</v>
      </c>
      <c r="BR14" s="60"/>
      <c r="BS14" s="60" t="s">
        <v>249</v>
      </c>
      <c r="BT14" s="1">
        <v>2</v>
      </c>
      <c r="BU14" s="1">
        <f t="shared" ref="BU14:BX43" si="14">$V14</f>
        <v>0</v>
      </c>
      <c r="BV14" s="1">
        <f t="shared" si="14"/>
        <v>0</v>
      </c>
      <c r="BW14" s="1">
        <f t="shared" si="14"/>
        <v>0</v>
      </c>
      <c r="BX14" s="1">
        <f t="shared" si="14"/>
        <v>0</v>
      </c>
      <c r="BZ14" s="93">
        <f t="shared" ref="BZ14:BZ43" si="15">HOUR(AZ14)*60+MINUTE(AZ14)</f>
        <v>0</v>
      </c>
    </row>
    <row r="15" spans="1:78" s="1" customFormat="1" ht="33" customHeight="1" thickTop="1" thickBot="1">
      <c r="A15" s="2"/>
      <c r="B15" s="6"/>
      <c r="C15" s="392"/>
      <c r="D15" s="224"/>
      <c r="E15" s="345" t="str">
        <f t="shared" si="0"/>
        <v/>
      </c>
      <c r="F15" s="346"/>
      <c r="G15" s="356"/>
      <c r="H15" s="357"/>
      <c r="I15" s="88" t="s">
        <v>50</v>
      </c>
      <c r="J15" s="358"/>
      <c r="K15" s="357"/>
      <c r="L15" s="358"/>
      <c r="M15" s="357"/>
      <c r="N15" s="88" t="s">
        <v>50</v>
      </c>
      <c r="O15" s="223"/>
      <c r="P15" s="295"/>
      <c r="Q15" s="348" t="str">
        <f t="shared" ref="Q15:Q43" si="16">IF(G15="","",IF(AND(AZ15&gt;=TIME(0,14,0),MINUTE(AZ15)&gt;=0),IF(MINUTE(AZ15)&lt;15,TIME(HOUR(AZ15),0,0),IF(MINUTE(AZ15)&lt;45,TIME(HOUR(AZ15),30,0),TIME(HOUR(AZ15)+1,0,0))),""))</f>
        <v/>
      </c>
      <c r="R15" s="349"/>
      <c r="S15" s="350"/>
      <c r="T15" s="298"/>
      <c r="U15" s="261"/>
      <c r="V15" s="203"/>
      <c r="W15" s="261"/>
      <c r="X15" s="296" t="str">
        <f t="shared" si="1"/>
        <v/>
      </c>
      <c r="Y15" s="297"/>
      <c r="Z15" s="310" t="str">
        <f t="shared" si="4"/>
        <v/>
      </c>
      <c r="AA15" s="312"/>
      <c r="AB15" s="453"/>
      <c r="AC15" s="454"/>
      <c r="AD15" s="203"/>
      <c r="AE15" s="204"/>
      <c r="AF15" s="341">
        <f t="shared" si="2"/>
        <v>0</v>
      </c>
      <c r="AG15" s="342"/>
      <c r="AH15" s="342"/>
      <c r="AI15" s="343"/>
      <c r="AJ15" s="396" t="str">
        <f t="shared" si="5"/>
        <v/>
      </c>
      <c r="AK15" s="397"/>
      <c r="AL15" s="190"/>
      <c r="AM15" s="177"/>
      <c r="AN15" s="177"/>
      <c r="AO15" s="177"/>
      <c r="AP15" s="177"/>
      <c r="AQ15" s="177"/>
      <c r="AR15" s="177"/>
      <c r="AS15" s="177"/>
      <c r="AT15" s="178"/>
      <c r="AU15" s="87"/>
      <c r="AV15" s="2"/>
      <c r="AW15" s="69" t="str">
        <f>IF(C15="","",DATE(請求書!$K$29,請求書!$Q$29,'実績記録 (２枚用)'!C15))</f>
        <v/>
      </c>
      <c r="AX15" s="52">
        <f t="shared" si="6"/>
        <v>0</v>
      </c>
      <c r="AY15" s="52">
        <f t="shared" si="7"/>
        <v>0</v>
      </c>
      <c r="AZ15" s="52">
        <f>AY15-AX15</f>
        <v>0</v>
      </c>
      <c r="BA15" s="51">
        <f>IF($AK$7="無",0,IF($AK$7="",0,IF($Q15=TIME(0,30,0),コード表!$B$3,IF($Q15=TIME(1,0,0),コード表!$B$4,IF($Q15=TIME(1,30,0),コード表!$B$5,IF($Q15=TIME(2,0,0),コード表!$B$6,IF($Q15=TIME(2,30,0),コード表!$B$7,IF($Q15=TIME(3,0,0),コード表!$B$8,IF($Q15=TIME(3,30,0),コード表!$B$9,IF($Q15=TIME(4,0,0),コード表!$B$10,IF($Q15=TIME(4,30,0),コード表!$B$11,IF($Q15=TIME(5,0,0),コード表!$B$12,IF($Q15=TIME(5,30,0),コード表!$B$13,IF($Q15=TIME(6,0,0),コード表!$B$14,IF($Q15=TIME(6,30,0),コード表!$B$15,IF($Q15=TIME(7,0,0),コード表!$B$16,IF($Q15=TIME(7,30,0),コード表!$B$17,IF($Q15=TIME(8,0,0),コード表!$B$18,IF($Q15=TIME(8,30,0),コード表!$B$19,IF($Q15=TIME(9,0,0),コード表!$B$20,IF($Q15=TIME(9,30,0),コード表!$B$21,IF($Q15=TIME(10,0,0),コード表!$B$22,IF($Q15=TIME(10,30,0),コード表!$B$23,IF($Q15=TIME(11,0,0),コード表!$B$24,IF($Q15=TIME(11,30,0),コード表!$B$25,IF($Q15=TIME(12,0,0),コード表!$B$26,IF($Q15=TIME(12,30,0),コード表!$B$27,IF($Q15=TIME(13,0,0),コード表!$B$28,IF($Q15=TIME(13,30,0),コード表!$B$29,IF($Q15=TIME(14,0,0),コード表!$B$30,IF($Q15=TIME(14,30,0),コード表!$B$31,IF($Q15=TIME(15,0,0),コード表!$B$32,IF($Q15=TIME(15,30,0),コード表!$B$33,IF($Q15=TIME(16,0,0),コード表!$B$34,""))))))))))))))))))))))))))))))))))</f>
        <v>0</v>
      </c>
      <c r="BB15" s="51">
        <f>IF($AK$7="有",0,IF($AK$7="",0,IF($Q15=TIME(0,30,0),コード表!$B$35,IF($Q15=TIME(1,0,0),コード表!$B$36,IF($Q15=TIME(1,30,0),コード表!$B$37,IF($Q15=TIME(2,0,0),コード表!$B$38,IF($Q15=TIME(2,30,0),コード表!$B$39,IF($Q15=TIME(3,0,0),コード表!$B$40,IF($Q15=TIME(3,30,0),コード表!$B$41,IF($Q15=TIME(4,0,0),コード表!$B$42,IF($Q15=TIME(4,30,0),コード表!$B$43,IF($Q15=TIME(5,0,0),コード表!$B$44,IF($Q15=TIME(5,30,0),コード表!$B$45,IF($Q15=TIME(6,0,0),コード表!$B$46,IF($Q15=TIME(6,30,0),コード表!$B$47,IF($Q15=TIME(7,0,0),コード表!$B$48,IF($Q15=TIME(7,30,0),コード表!$B$49,IF($Q15=TIME(8,0,0),コード表!$B$50,IF($Q15=TIME(8,30,0),コード表!$B$51,IF($Q15=TIME(9,0,0),コード表!$B$52,IF($Q15=TIME(9,30,0),コード表!$B$53,IF($Q15=TIME(10,0,0),コード表!$B$54,IF($Q15=TIME(10,30,0),コード表!$B$55,IF($Q15=TIME(11,0,0),コード表!$B$56,IF($Q15=TIME(11,30,0),コード表!$B$57,IF($Q15=TIME(12,0,0),コード表!$B$58,IF($Q15=TIME(12,30,0),コード表!$B$59,IF($Q15=TIME(13,0,0),コード表!$B$60,IF($Q15=TIME(13,30,0),コード表!$B$61,IF($Q15=TIME(14,0,0),コード表!$B$62,IF($Q15=TIME(14,30,0),コード表!$B$63,IF($Q15=TIME(15,0,0),コード表!$B$64,IF($Q15=TIME(15,30,0),コード表!$B$65,IF($Q15=TIME(16,0,0),コード表!$B$66,""))))))))))))))))))))))))))))))))))</f>
        <v>0</v>
      </c>
      <c r="BC15" s="51" t="str">
        <f>IF($AK$7="","",IF($AK$7="有","",IF(T15="","",IF($Q15=TIME(0,30,0),コード表!$B$67,IF($Q15=TIME(1,0,0),コード表!$B$68,IF($Q15=TIME(1,30,0),コード表!$B$69,IF($Q15=TIME(2,0,0),コード表!$B$70,IF($Q15=TIME(2,30,0),コード表!$B$71,IF($Q15=TIME(3,0,0),コード表!$B$72,IF($Q15=TIME(3,30,0),コード表!$B$73,IF($Q15=TIME(4,0,0),コード表!$B$74,IF($Q15=TIME(4,30,0),コード表!$B$75,IF($Q15=TIME(5,0,0),コード表!$B$76,IF($Q15=TIME(5,30,0),コード表!$B$77,IF($Q15=TIME(6,0,0),コード表!$B$78,IF($Q15=TIME(6,30,0),コード表!$B$79,IF($Q15=TIME(7,0,0),コード表!$B$80,IF($Q15=TIME(7,30,0),コード表!$B$81,IF($Q15=TIME(8,0,0),コード表!$B$82,IF($Q15=TIME(8,30,0),コード表!$B$83,IF($Q15=TIME(9,0,0),コード表!$B$84,IF($Q15=TIME(9,30,0),コード表!$B$85,IF($Q15=TIME(10,0,0),コード表!$B$86,IF($Q15=TIME(10,30,0),コード表!$B$87,IF($Q15=TIME(11,0,0),コード表!$B$88,IF($Q15=TIME(11,30,0),コード表!$B$89,IF($Q15=TIME(12,0,0),コード表!$B$90,IF($Q15=TIME(12,30,0),コード表!$B$91,IF($Q15=TIME(13,0,0),コード表!$B$92,IF($Q15=TIME(13,30,0),コード表!$B$93,IF($Q15=TIME(14,0,0),コード表!$B$94,IF($Q15=TIME(14,30,0),コード表!$B$95,IF($Q15=TIME(15,0,0),コード表!$B$96,IF($Q15=TIME(15,30,0),コード表!$B$97,IF($Q15=TIME(16,0,0),コード表!$B$98,"")))))))))))))))))))))))))))))))))))</f>
        <v/>
      </c>
      <c r="BD15" s="51" t="str">
        <f>IF($AK$7="","",IF($AK$7="有","",IF(V15="","",IF($Q15=TIME(0,30,0),コード表!$B$99,IF($Q15=TIME(1,0,0),コード表!$B$100,IF($Q15=TIME(1,30,0),コード表!$B$101,IF($Q15=TIME(2,0,0),コード表!$B$102,IF($Q15=TIME(2,30,0),コード表!$B$103,IF($Q15=TIME(3,0,0),コード表!$B$104,IF($Q15=TIME(3,30,0),コード表!$B$105,IF($Q15=TIME(4,0,0),コード表!$B$106,IF($Q15=TIME(4,30,0),コード表!$B$107,IF($Q15=TIME(5,0,0),コード表!$B$108,IF($Q15=TIME(5,30,0),コード表!$B$109,IF($Q15=TIME(6,0,0),コード表!$B$110,IF($Q15=TIME(6,30,0),コード表!$B$111,IF($Q15=TIME(7,0,0),コード表!$B$112,IF($Q15=TIME(7,30,0),コード表!$B$113,IF($Q15=TIME(8,0,0),コード表!$B$114,IF($Q15=TIME(8,30,0),コード表!$B$115,IF($Q15=TIME(9,0,0),コード表!$B$116,IF($Q15=TIME(9,30,0),コード表!$B$117,IF($Q15=TIME(10,0,0),コード表!$B$118,IF($Q15=TIME(10,30,0),コード表!$B$119,IF($Q15=TIME(11,0,0),コード表!$B$120,IF($Q15=TIME(11,30,0),コード表!$B$121,IF($Q15=TIME(12,0,0),コード表!$B$122,IF($Q15=TIME(12,30,0),コード表!$B$123,IF($Q15=TIME(13,0,0),コード表!$B$124,IF($Q15=TIME(13,30,0),コード表!$B$125,IF($Q15=TIME(14,0,0),コード表!$B$126,IF($Q15=TIME(14,30,0),コード表!$B$127,IF($Q15=TIME(15,0,0),コード表!$B$128,IF($Q15=TIME(15,30,0),コード表!$B$129,IF($Q15=TIME(16,0,0),コード表!$B$130,"")))))))))))))))))))))))))))))))))))</f>
        <v/>
      </c>
      <c r="BE15" s="52" t="str">
        <f t="shared" si="8"/>
        <v/>
      </c>
      <c r="BF15" s="52" t="str">
        <f t="shared" si="9"/>
        <v/>
      </c>
      <c r="BG15" s="52" t="str">
        <f t="shared" si="10"/>
        <v/>
      </c>
      <c r="BH15" s="52" t="str">
        <f t="shared" si="11"/>
        <v/>
      </c>
      <c r="BI15" s="51">
        <f>IF($AK$7="無",0,IF($AK$7="",0,IF($BF15=TIME(0,30,0),コード表!$B$131,IF($BF15=TIME(1,0,0),コード表!$B$132,IF($BF15=TIME(1,30,0),コード表!$B$133,IF($BF15=TIME(2,0,0),コード表!$B$134,IF($BF15=TIME(2,30,0),コード表!$B$135,IF($BF15=TIME(3,0,0),コード表!$B$136))))))))</f>
        <v>0</v>
      </c>
      <c r="BJ15" s="51">
        <f>IF($AK$7="無",0,IF($AK$7="",0,IF($BH15=TIME(0,30,0),コード表!$B$131,IF($BH15=TIME(1,0,0),コード表!$B$132,IF($BH15=TIME(1,30,0),コード表!$B$133,IF($BH15=TIME(2,0,0),コード表!$B$134,IF($BH15=TIME(2,30,0),コード表!$B$135,IF($BH15=TIME(3,0,0),コード表!$B$136,IF($BH15=TIME(3,30,0),コード表!$B$137,IF($BH15=TIME(4,0,0),コード表!$B$138,IF($BH15=TIME(4,30,0),コード表!$B$139,IF($BH15=TIME(5,0,0),コード表!$B$140,IF($BH15=TIME(5,30,0),コード表!$B$141,IF($BH15=TIME(6,0,0),コード表!$B$142))))))))))))))</f>
        <v>0</v>
      </c>
      <c r="BK15" s="51" t="str">
        <f>IF($AK$7="有","",IF(AND(T15="",V15=""),IF($BF15=TIME(0,30,0),コード表!$B$143,IF($BF15=TIME(1,0,0),コード表!$B$144,IF($BF15=TIME(1,30,0),コード表!$B$145,IF($BF15=TIME(2,0,0),コード表!$B$146,IF($BF15=TIME(2,30,0),コード表!$B$147,IF($BF15=TIME(3,0,0),コード表!$B$148)))))),IF(AND(T15="〇",V15=""),IF($BF15=TIME(0,30,0),コード表!$B$155,IF($BF15=TIME(1,0,0),コード表!$B$156,IF($BF15=TIME(1,30,0),コード表!$B$157,IF($BF15=TIME(2,0,0),コード表!$B$158,IF($BF15=TIME(2,30,0),コード表!$B$159,IF($BF15=TIME(3,0,0),コード表!$B$160)))))),IF(AND(T15="",V15="〇"),IF($BF15=TIME(0,30,0),コード表!$B$167,IF($BF15=TIME(1,0,0),コード表!$B$168,IF($BF15=TIME(1,30,0),コード表!$B$169,IF($BF15=TIME(2,0,0),コード表!$B$170,IF($BF15=TIME(2,30,0),コード表!$B$171,IF($BF15=TIME(3,0,0),コード表!$B$172))))))))))</f>
        <v/>
      </c>
      <c r="BL15" s="51" t="str">
        <f>IF($AK$7="有","",IF(AND(T15="",V15=""),IF($BH15=TIME(0,30,0),コード表!$B$143,IF($BH15=TIME(1,0,0),コード表!$B$144,IF($BH15=TIME(1,30,0),コード表!$B$145,IF($BH15=TIME(2,0,0),コード表!$B$146,IF($BH15=TIME(2,30,0),コード表!$B$147,IF($BH15=TIME(3,0,0),コード表!$B$148,IF($BH15=TIME(3,30,0),コード表!$B$149,IF($BH15=TIME(4,0,0),コード表!$B$150,IF($BH15=TIME(4,30,0),コード表!$B$151,IF($BH15=TIME(5,0,0),コード表!$B$152,IF($BH15=TIME(5,30,0),コード表!$B$153,IF($BH15=TIME(6,0,0),コード表!$B$154)))))))))))),IF(AND(T15="〇",V15=""),IF($BH15=TIME(0,30,0),コード表!$B$155,IF($BH15=TIME(1,0,0),コード表!$B$156,IF($BH15=TIME(1,30,0),コード表!$B$157,IF($BH15=TIME(2,0,0),コード表!$B$158,IF($BH15=TIME(2,30,0),コード表!$B$159,IF($BH15=TIME(3,0,0),コード表!$B$160,IF($BH15=TIME(3,30,0),コード表!$B$161,IF($BH15=TIME(4,0,0),コード表!$B$162,IF($BH15=TIME(4,30,0),コード表!$B$163,IF($BH15=TIME(5,0,0),コード表!$B$164,IF($BH15=TIME(5,30,0),コード表!$B$165,IF($BH15=TIME(6,0,0),コード表!$B$166)))))))))))),IF(AND(T15="",V15="〇"),IF($BH15=TIME(0,30,0),コード表!$B$167,IF($BH15=TIME(1,0,0),コード表!$B$168,IF($BH15=TIME(1,30,0),コード表!$B$169,IF($BH15=TIME(2,0,0),コード表!$B$170,IF($BH15=TIME(2,30,0),コード表!$B$171,IF($BH15=TIME(3,0,0),コード表!$B$172,IF($BH15=TIME(3,30,0),コード表!$B$173,IF($BH15=TIME(4,0,0),コード表!$B$174,IF($BH15=TIME(4,30,0),コード表!$B$175,IF($BH15=TIME(5,0,0),コード表!$B$176,IF($BH15=TIME(5,30,0),コード表!$B$177,IF($BH15=TIME(6,0,0),コード表!$B$178))))))))))))))))</f>
        <v/>
      </c>
      <c r="BM15" s="51">
        <f t="shared" si="12"/>
        <v>0</v>
      </c>
      <c r="BN15" s="77">
        <f t="shared" si="3"/>
        <v>0</v>
      </c>
      <c r="BO15" s="51">
        <f>IF(AD15=1,コード表!$B$179,IF(AD15=2,コード表!$B$180,IF(AD15=3,コード表!$B$181,IF(AD15=4,コード表!$B$182,IF(AD15=5,コード表!$B$183,IF('実績記録 (２枚用)'!AD15=6,コード表!$B$184,))))))</f>
        <v>0</v>
      </c>
      <c r="BP15" s="51">
        <f t="shared" si="13"/>
        <v>0</v>
      </c>
      <c r="BQ15" s="60" t="s">
        <v>248</v>
      </c>
      <c r="BR15" s="60"/>
      <c r="BS15" s="60"/>
      <c r="BT15" s="1">
        <v>3</v>
      </c>
      <c r="BU15" s="1">
        <f t="shared" si="14"/>
        <v>0</v>
      </c>
      <c r="BV15" s="1">
        <f t="shared" si="14"/>
        <v>0</v>
      </c>
      <c r="BW15" s="1">
        <f t="shared" si="14"/>
        <v>0</v>
      </c>
      <c r="BX15" s="1">
        <f t="shared" si="14"/>
        <v>0</v>
      </c>
      <c r="BZ15" s="93">
        <f t="shared" si="15"/>
        <v>0</v>
      </c>
    </row>
    <row r="16" spans="1:78" s="1" customFormat="1" ht="33" customHeight="1" thickTop="1" thickBot="1">
      <c r="A16" s="2"/>
      <c r="B16" s="6"/>
      <c r="C16" s="392"/>
      <c r="D16" s="224"/>
      <c r="E16" s="345" t="str">
        <f t="shared" si="0"/>
        <v/>
      </c>
      <c r="F16" s="346"/>
      <c r="G16" s="356"/>
      <c r="H16" s="357"/>
      <c r="I16" s="88" t="s">
        <v>50</v>
      </c>
      <c r="J16" s="358"/>
      <c r="K16" s="357"/>
      <c r="L16" s="358"/>
      <c r="M16" s="357"/>
      <c r="N16" s="88" t="s">
        <v>50</v>
      </c>
      <c r="O16" s="223"/>
      <c r="P16" s="295"/>
      <c r="Q16" s="348" t="str">
        <f t="shared" si="16"/>
        <v/>
      </c>
      <c r="R16" s="349"/>
      <c r="S16" s="350"/>
      <c r="T16" s="298"/>
      <c r="U16" s="261"/>
      <c r="V16" s="203"/>
      <c r="W16" s="261"/>
      <c r="X16" s="296" t="str">
        <f t="shared" si="1"/>
        <v/>
      </c>
      <c r="Y16" s="297"/>
      <c r="Z16" s="310" t="str">
        <f t="shared" si="4"/>
        <v/>
      </c>
      <c r="AA16" s="312"/>
      <c r="AB16" s="453"/>
      <c r="AC16" s="454"/>
      <c r="AD16" s="203"/>
      <c r="AE16" s="204"/>
      <c r="AF16" s="341">
        <f t="shared" si="2"/>
        <v>0</v>
      </c>
      <c r="AG16" s="342"/>
      <c r="AH16" s="342"/>
      <c r="AI16" s="343"/>
      <c r="AJ16" s="396" t="str">
        <f t="shared" si="5"/>
        <v/>
      </c>
      <c r="AK16" s="397"/>
      <c r="AL16" s="190"/>
      <c r="AM16" s="177"/>
      <c r="AN16" s="177"/>
      <c r="AO16" s="177"/>
      <c r="AP16" s="177"/>
      <c r="AQ16" s="177"/>
      <c r="AR16" s="177"/>
      <c r="AS16" s="177"/>
      <c r="AT16" s="178"/>
      <c r="AU16" s="87"/>
      <c r="AV16" s="2"/>
      <c r="AW16" s="69" t="str">
        <f>IF(C16="","",DATE(請求書!$K$29,請求書!$Q$29,'実績記録 (２枚用)'!C16))</f>
        <v/>
      </c>
      <c r="AX16" s="52">
        <f t="shared" si="6"/>
        <v>0</v>
      </c>
      <c r="AY16" s="52">
        <f t="shared" si="7"/>
        <v>0</v>
      </c>
      <c r="AZ16" s="52">
        <f t="shared" ref="AZ16:AZ42" si="17">AY16-AX16</f>
        <v>0</v>
      </c>
      <c r="BA16" s="51">
        <f>IF($AK$7="無",0,IF($AK$7="",0,IF($Q16=TIME(0,30,0),コード表!$B$3,IF($Q16=TIME(1,0,0),コード表!$B$4,IF($Q16=TIME(1,30,0),コード表!$B$5,IF($Q16=TIME(2,0,0),コード表!$B$6,IF($Q16=TIME(2,30,0),コード表!$B$7,IF($Q16=TIME(3,0,0),コード表!$B$8,IF($Q16=TIME(3,30,0),コード表!$B$9,IF($Q16=TIME(4,0,0),コード表!$B$10,IF($Q16=TIME(4,30,0),コード表!$B$11,IF($Q16=TIME(5,0,0),コード表!$B$12,IF($Q16=TIME(5,30,0),コード表!$B$13,IF($Q16=TIME(6,0,0),コード表!$B$14,IF($Q16=TIME(6,30,0),コード表!$B$15,IF($Q16=TIME(7,0,0),コード表!$B$16,IF($Q16=TIME(7,30,0),コード表!$B$17,IF($Q16=TIME(8,0,0),コード表!$B$18,IF($Q16=TIME(8,30,0),コード表!$B$19,IF($Q16=TIME(9,0,0),コード表!$B$20,IF($Q16=TIME(9,30,0),コード表!$B$21,IF($Q16=TIME(10,0,0),コード表!$B$22,IF($Q16=TIME(10,30,0),コード表!$B$23,IF($Q16=TIME(11,0,0),コード表!$B$24,IF($Q16=TIME(11,30,0),コード表!$B$25,IF($Q16=TIME(12,0,0),コード表!$B$26,IF($Q16=TIME(12,30,0),コード表!$B$27,IF($Q16=TIME(13,0,0),コード表!$B$28,IF($Q16=TIME(13,30,0),コード表!$B$29,IF($Q16=TIME(14,0,0),コード表!$B$30,IF($Q16=TIME(14,30,0),コード表!$B$31,IF($Q16=TIME(15,0,0),コード表!$B$32,IF($Q16=TIME(15,30,0),コード表!$B$33,IF($Q16=TIME(16,0,0),コード表!$B$34,""))))))))))))))))))))))))))))))))))</f>
        <v>0</v>
      </c>
      <c r="BB16" s="51">
        <f>IF($AK$7="有",0,IF($AK$7="",0,IF($Q16=TIME(0,30,0),コード表!$B$35,IF($Q16=TIME(1,0,0),コード表!$B$36,IF($Q16=TIME(1,30,0),コード表!$B$37,IF($Q16=TIME(2,0,0),コード表!$B$38,IF($Q16=TIME(2,30,0),コード表!$B$39,IF($Q16=TIME(3,0,0),コード表!$B$40,IF($Q16=TIME(3,30,0),コード表!$B$41,IF($Q16=TIME(4,0,0),コード表!$B$42,IF($Q16=TIME(4,30,0),コード表!$B$43,IF($Q16=TIME(5,0,0),コード表!$B$44,IF($Q16=TIME(5,30,0),コード表!$B$45,IF($Q16=TIME(6,0,0),コード表!$B$46,IF($Q16=TIME(6,30,0),コード表!$B$47,IF($Q16=TIME(7,0,0),コード表!$B$48,IF($Q16=TIME(7,30,0),コード表!$B$49,IF($Q16=TIME(8,0,0),コード表!$B$50,IF($Q16=TIME(8,30,0),コード表!$B$51,IF($Q16=TIME(9,0,0),コード表!$B$52,IF($Q16=TIME(9,30,0),コード表!$B$53,IF($Q16=TIME(10,0,0),コード表!$B$54,IF($Q16=TIME(10,30,0),コード表!$B$55,IF($Q16=TIME(11,0,0),コード表!$B$56,IF($Q16=TIME(11,30,0),コード表!$B$57,IF($Q16=TIME(12,0,0),コード表!$B$58,IF($Q16=TIME(12,30,0),コード表!$B$59,IF($Q16=TIME(13,0,0),コード表!$B$60,IF($Q16=TIME(13,30,0),コード表!$B$61,IF($Q16=TIME(14,0,0),コード表!$B$62,IF($Q16=TIME(14,30,0),コード表!$B$63,IF($Q16=TIME(15,0,0),コード表!$B$64,IF($Q16=TIME(15,30,0),コード表!$B$65,IF($Q16=TIME(16,0,0),コード表!$B$66,""))))))))))))))))))))))))))))))))))</f>
        <v>0</v>
      </c>
      <c r="BC16" s="51" t="str">
        <f>IF($AK$7="","",IF($AK$7="有","",IF(T16="","",IF($Q16=TIME(0,30,0),コード表!$B$67,IF($Q16=TIME(1,0,0),コード表!$B$68,IF($Q16=TIME(1,30,0),コード表!$B$69,IF($Q16=TIME(2,0,0),コード表!$B$70,IF($Q16=TIME(2,30,0),コード表!$B$71,IF($Q16=TIME(3,0,0),コード表!$B$72,IF($Q16=TIME(3,30,0),コード表!$B$73,IF($Q16=TIME(4,0,0),コード表!$B$74,IF($Q16=TIME(4,30,0),コード表!$B$75,IF($Q16=TIME(5,0,0),コード表!$B$76,IF($Q16=TIME(5,30,0),コード表!$B$77,IF($Q16=TIME(6,0,0),コード表!$B$78,IF($Q16=TIME(6,30,0),コード表!$B$79,IF($Q16=TIME(7,0,0),コード表!$B$80,IF($Q16=TIME(7,30,0),コード表!$B$81,IF($Q16=TIME(8,0,0),コード表!$B$82,IF($Q16=TIME(8,30,0),コード表!$B$83,IF($Q16=TIME(9,0,0),コード表!$B$84,IF($Q16=TIME(9,30,0),コード表!$B$85,IF($Q16=TIME(10,0,0),コード表!$B$86,IF($Q16=TIME(10,30,0),コード表!$B$87,IF($Q16=TIME(11,0,0),コード表!$B$88,IF($Q16=TIME(11,30,0),コード表!$B$89,IF($Q16=TIME(12,0,0),コード表!$B$90,IF($Q16=TIME(12,30,0),コード表!$B$91,IF($Q16=TIME(13,0,0),コード表!$B$92,IF($Q16=TIME(13,30,0),コード表!$B$93,IF($Q16=TIME(14,0,0),コード表!$B$94,IF($Q16=TIME(14,30,0),コード表!$B$95,IF($Q16=TIME(15,0,0),コード表!$B$96,IF($Q16=TIME(15,30,0),コード表!$B$97,IF($Q16=TIME(16,0,0),コード表!$B$98,"")))))))))))))))))))))))))))))))))))</f>
        <v/>
      </c>
      <c r="BD16" s="51" t="str">
        <f>IF($AK$7="","",IF($AK$7="有","",IF(V16="","",IF($Q16=TIME(0,30,0),コード表!$B$99,IF($Q16=TIME(1,0,0),コード表!$B$100,IF($Q16=TIME(1,30,0),コード表!$B$101,IF($Q16=TIME(2,0,0),コード表!$B$102,IF($Q16=TIME(2,30,0),コード表!$B$103,IF($Q16=TIME(3,0,0),コード表!$B$104,IF($Q16=TIME(3,30,0),コード表!$B$105,IF($Q16=TIME(4,0,0),コード表!$B$106,IF($Q16=TIME(4,30,0),コード表!$B$107,IF($Q16=TIME(5,0,0),コード表!$B$108,IF($Q16=TIME(5,30,0),コード表!$B$109,IF($Q16=TIME(6,0,0),コード表!$B$110,IF($Q16=TIME(6,30,0),コード表!$B$111,IF($Q16=TIME(7,0,0),コード表!$B$112,IF($Q16=TIME(7,30,0),コード表!$B$113,IF($Q16=TIME(8,0,0),コード表!$B$114,IF($Q16=TIME(8,30,0),コード表!$B$115,IF($Q16=TIME(9,0,0),コード表!$B$116,IF($Q16=TIME(9,30,0),コード表!$B$117,IF($Q16=TIME(10,0,0),コード表!$B$118,IF($Q16=TIME(10,30,0),コード表!$B$119,IF($Q16=TIME(11,0,0),コード表!$B$120,IF($Q16=TIME(11,30,0),コード表!$B$121,IF($Q16=TIME(12,0,0),コード表!$B$122,IF($Q16=TIME(12,30,0),コード表!$B$123,IF($Q16=TIME(13,0,0),コード表!$B$124,IF($Q16=TIME(13,30,0),コード表!$B$125,IF($Q16=TIME(14,0,0),コード表!$B$126,IF($Q16=TIME(14,30,0),コード表!$B$127,IF($Q16=TIME(15,0,0),コード表!$B$128,IF($Q16=TIME(15,30,0),コード表!$B$129,IF($Q16=TIME(16,0,0),コード表!$B$130,"")))))))))))))))))))))))))))))))))))</f>
        <v/>
      </c>
      <c r="BE16" s="52" t="str">
        <f t="shared" si="8"/>
        <v/>
      </c>
      <c r="BF16" s="52" t="str">
        <f t="shared" si="9"/>
        <v/>
      </c>
      <c r="BG16" s="52" t="str">
        <f t="shared" si="10"/>
        <v/>
      </c>
      <c r="BH16" s="52" t="str">
        <f t="shared" si="11"/>
        <v/>
      </c>
      <c r="BI16" s="51">
        <f>IF($AK$7="無",0,IF($AK$7="",0,IF($BF16=TIME(0,30,0),コード表!$B$131,IF($BF16=TIME(1,0,0),コード表!$B$132,IF($BF16=TIME(1,30,0),コード表!$B$133,IF($BF16=TIME(2,0,0),コード表!$B$134,IF($BF16=TIME(2,30,0),コード表!$B$135,IF($BF16=TIME(3,0,0),コード表!$B$136))))))))</f>
        <v>0</v>
      </c>
      <c r="BJ16" s="51">
        <f>IF($AK$7="無",0,IF($AK$7="",0,IF($BH16=TIME(0,30,0),コード表!$B$131,IF($BH16=TIME(1,0,0),コード表!$B$132,IF($BH16=TIME(1,30,0),コード表!$B$133,IF($BH16=TIME(2,0,0),コード表!$B$134,IF($BH16=TIME(2,30,0),コード表!$B$135,IF($BH16=TIME(3,0,0),コード表!$B$136,IF($BH16=TIME(3,30,0),コード表!$B$137,IF($BH16=TIME(4,0,0),コード表!$B$138,IF($BH16=TIME(4,30,0),コード表!$B$139,IF($BH16=TIME(5,0,0),コード表!$B$140,IF($BH16=TIME(5,30,0),コード表!$B$141,IF($BH16=TIME(6,0,0),コード表!$B$142))))))))))))))</f>
        <v>0</v>
      </c>
      <c r="BK16" s="51" t="str">
        <f>IF($AK$7="有","",IF(AND(T16="",V16=""),IF($BF16=TIME(0,30,0),コード表!$B$143,IF($BF16=TIME(1,0,0),コード表!$B$144,IF($BF16=TIME(1,30,0),コード表!$B$145,IF($BF16=TIME(2,0,0),コード表!$B$146,IF($BF16=TIME(2,30,0),コード表!$B$147,IF($BF16=TIME(3,0,0),コード表!$B$148)))))),IF(AND(T16="〇",V16=""),IF($BF16=TIME(0,30,0),コード表!$B$155,IF($BF16=TIME(1,0,0),コード表!$B$156,IF($BF16=TIME(1,30,0),コード表!$B$157,IF($BF16=TIME(2,0,0),コード表!$B$158,IF($BF16=TIME(2,30,0),コード表!$B$159,IF($BF16=TIME(3,0,0),コード表!$B$160)))))),IF(AND(T16="",V16="〇"),IF($BF16=TIME(0,30,0),コード表!$B$167,IF($BF16=TIME(1,0,0),コード表!$B$168,IF($BF16=TIME(1,30,0),コード表!$B$169,IF($BF16=TIME(2,0,0),コード表!$B$170,IF($BF16=TIME(2,30,0),コード表!$B$171,IF($BF16=TIME(3,0,0),コード表!$B$172))))))))))</f>
        <v/>
      </c>
      <c r="BL16" s="51" t="str">
        <f>IF($AK$7="有","",IF(AND(T16="",V16=""),IF($BH16=TIME(0,30,0),コード表!$B$143,IF($BH16=TIME(1,0,0),コード表!$B$144,IF($BH16=TIME(1,30,0),コード表!$B$145,IF($BH16=TIME(2,0,0),コード表!$B$146,IF($BH16=TIME(2,30,0),コード表!$B$147,IF($BH16=TIME(3,0,0),コード表!$B$148,IF($BH16=TIME(3,30,0),コード表!$B$149,IF($BH16=TIME(4,0,0),コード表!$B$150,IF($BH16=TIME(4,30,0),コード表!$B$151,IF($BH16=TIME(5,0,0),コード表!$B$152,IF($BH16=TIME(5,30,0),コード表!$B$153,IF($BH16=TIME(6,0,0),コード表!$B$154)))))))))))),IF(AND(T16="〇",V16=""),IF($BH16=TIME(0,30,0),コード表!$B$155,IF($BH16=TIME(1,0,0),コード表!$B$156,IF($BH16=TIME(1,30,0),コード表!$B$157,IF($BH16=TIME(2,0,0),コード表!$B$158,IF($BH16=TIME(2,30,0),コード表!$B$159,IF($BH16=TIME(3,0,0),コード表!$B$160,IF($BH16=TIME(3,30,0),コード表!$B$161,IF($BH16=TIME(4,0,0),コード表!$B$162,IF($BH16=TIME(4,30,0),コード表!$B$163,IF($BH16=TIME(5,0,0),コード表!$B$164,IF($BH16=TIME(5,30,0),コード表!$B$165,IF($BH16=TIME(6,0,0),コード表!$B$166)))))))))))),IF(AND(T16="",V16="〇"),IF($BH16=TIME(0,30,0),コード表!$B$167,IF($BH16=TIME(1,0,0),コード表!$B$168,IF($BH16=TIME(1,30,0),コード表!$B$169,IF($BH16=TIME(2,0,0),コード表!$B$170,IF($BH16=TIME(2,30,0),コード表!$B$171,IF($BH16=TIME(3,0,0),コード表!$B$172,IF($BH16=TIME(3,30,0),コード表!$B$173,IF($BH16=TIME(4,0,0),コード表!$B$174,IF($BH16=TIME(4,30,0),コード表!$B$175,IF($BH16=TIME(5,0,0),コード表!$B$176,IF($BH16=TIME(5,30,0),コード表!$B$177,IF($BH16=TIME(6,0,0),コード表!$B$178))))))))))))))))</f>
        <v/>
      </c>
      <c r="BM16" s="51">
        <f t="shared" si="12"/>
        <v>0</v>
      </c>
      <c r="BN16" s="77">
        <f t="shared" si="3"/>
        <v>0</v>
      </c>
      <c r="BO16" s="51">
        <f>IF(AD16=1,コード表!$B$179,IF(AD16=2,コード表!$B$180,IF(AD16=3,コード表!$B$181,IF(AD16=4,コード表!$B$182,IF(AD16=5,コード表!$B$183,IF('実績記録 (２枚用)'!AD16=6,コード表!$B$184,))))))</f>
        <v>0</v>
      </c>
      <c r="BP16" s="51">
        <f t="shared" si="13"/>
        <v>0</v>
      </c>
      <c r="BQ16" s="60"/>
      <c r="BR16" s="60"/>
      <c r="BS16" s="60"/>
      <c r="BT16" s="1">
        <v>4</v>
      </c>
      <c r="BU16" s="1">
        <f t="shared" si="14"/>
        <v>0</v>
      </c>
      <c r="BV16" s="1">
        <f t="shared" si="14"/>
        <v>0</v>
      </c>
      <c r="BW16" s="1">
        <f t="shared" si="14"/>
        <v>0</v>
      </c>
      <c r="BX16" s="1">
        <f t="shared" si="14"/>
        <v>0</v>
      </c>
      <c r="BZ16" s="93">
        <f t="shared" si="15"/>
        <v>0</v>
      </c>
    </row>
    <row r="17" spans="1:78" s="1" customFormat="1" ht="33" customHeight="1" thickTop="1" thickBot="1">
      <c r="A17" s="2"/>
      <c r="B17" s="6"/>
      <c r="C17" s="392"/>
      <c r="D17" s="224"/>
      <c r="E17" s="345" t="str">
        <f t="shared" si="0"/>
        <v/>
      </c>
      <c r="F17" s="346"/>
      <c r="G17" s="356"/>
      <c r="H17" s="357"/>
      <c r="I17" s="88" t="s">
        <v>50</v>
      </c>
      <c r="J17" s="358"/>
      <c r="K17" s="357"/>
      <c r="L17" s="358"/>
      <c r="M17" s="357"/>
      <c r="N17" s="88" t="s">
        <v>50</v>
      </c>
      <c r="O17" s="223"/>
      <c r="P17" s="295"/>
      <c r="Q17" s="348" t="str">
        <f t="shared" si="16"/>
        <v/>
      </c>
      <c r="R17" s="349"/>
      <c r="S17" s="350"/>
      <c r="T17" s="298"/>
      <c r="U17" s="261"/>
      <c r="V17" s="203"/>
      <c r="W17" s="261"/>
      <c r="X17" s="296" t="str">
        <f t="shared" si="1"/>
        <v/>
      </c>
      <c r="Y17" s="297"/>
      <c r="Z17" s="310" t="str">
        <f t="shared" si="4"/>
        <v/>
      </c>
      <c r="AA17" s="312"/>
      <c r="AB17" s="453"/>
      <c r="AC17" s="454"/>
      <c r="AD17" s="203"/>
      <c r="AE17" s="204"/>
      <c r="AF17" s="341">
        <f t="shared" si="2"/>
        <v>0</v>
      </c>
      <c r="AG17" s="342"/>
      <c r="AH17" s="342"/>
      <c r="AI17" s="343"/>
      <c r="AJ17" s="396" t="str">
        <f t="shared" si="5"/>
        <v/>
      </c>
      <c r="AK17" s="397"/>
      <c r="AL17" s="190"/>
      <c r="AM17" s="177"/>
      <c r="AN17" s="177"/>
      <c r="AO17" s="177"/>
      <c r="AP17" s="177"/>
      <c r="AQ17" s="177"/>
      <c r="AR17" s="177"/>
      <c r="AS17" s="177"/>
      <c r="AT17" s="178"/>
      <c r="AU17" s="87"/>
      <c r="AV17" s="2"/>
      <c r="AW17" s="69" t="str">
        <f>IF(C17="","",DATE(請求書!$K$29,請求書!$Q$29,'実績記録 (２枚用)'!C17))</f>
        <v/>
      </c>
      <c r="AX17" s="52">
        <f t="shared" si="6"/>
        <v>0</v>
      </c>
      <c r="AY17" s="52">
        <f t="shared" si="7"/>
        <v>0</v>
      </c>
      <c r="AZ17" s="52">
        <f t="shared" si="17"/>
        <v>0</v>
      </c>
      <c r="BA17" s="51">
        <f>IF($AK$7="無",0,IF($AK$7="",0,IF($Q17=TIME(0,30,0),コード表!$B$3,IF($Q17=TIME(1,0,0),コード表!$B$4,IF($Q17=TIME(1,30,0),コード表!$B$5,IF($Q17=TIME(2,0,0),コード表!$B$6,IF($Q17=TIME(2,30,0),コード表!$B$7,IF($Q17=TIME(3,0,0),コード表!$B$8,IF($Q17=TIME(3,30,0),コード表!$B$9,IF($Q17=TIME(4,0,0),コード表!$B$10,IF($Q17=TIME(4,30,0),コード表!$B$11,IF($Q17=TIME(5,0,0),コード表!$B$12,IF($Q17=TIME(5,30,0),コード表!$B$13,IF($Q17=TIME(6,0,0),コード表!$B$14,IF($Q17=TIME(6,30,0),コード表!$B$15,IF($Q17=TIME(7,0,0),コード表!$B$16,IF($Q17=TIME(7,30,0),コード表!$B$17,IF($Q17=TIME(8,0,0),コード表!$B$18,IF($Q17=TIME(8,30,0),コード表!$B$19,IF($Q17=TIME(9,0,0),コード表!$B$20,IF($Q17=TIME(9,30,0),コード表!$B$21,IF($Q17=TIME(10,0,0),コード表!$B$22,IF($Q17=TIME(10,30,0),コード表!$B$23,IF($Q17=TIME(11,0,0),コード表!$B$24,IF($Q17=TIME(11,30,0),コード表!$B$25,IF($Q17=TIME(12,0,0),コード表!$B$26,IF($Q17=TIME(12,30,0),コード表!$B$27,IF($Q17=TIME(13,0,0),コード表!$B$28,IF($Q17=TIME(13,30,0),コード表!$B$29,IF($Q17=TIME(14,0,0),コード表!$B$30,IF($Q17=TIME(14,30,0),コード表!$B$31,IF($Q17=TIME(15,0,0),コード表!$B$32,IF($Q17=TIME(15,30,0),コード表!$B$33,IF($Q17=TIME(16,0,0),コード表!$B$34,""))))))))))))))))))))))))))))))))))</f>
        <v>0</v>
      </c>
      <c r="BB17" s="51">
        <f>IF($AK$7="有",0,IF($AK$7="",0,IF($Q17=TIME(0,30,0),コード表!$B$35,IF($Q17=TIME(1,0,0),コード表!$B$36,IF($Q17=TIME(1,30,0),コード表!$B$37,IF($Q17=TIME(2,0,0),コード表!$B$38,IF($Q17=TIME(2,30,0),コード表!$B$39,IF($Q17=TIME(3,0,0),コード表!$B$40,IF($Q17=TIME(3,30,0),コード表!$B$41,IF($Q17=TIME(4,0,0),コード表!$B$42,IF($Q17=TIME(4,30,0),コード表!$B$43,IF($Q17=TIME(5,0,0),コード表!$B$44,IF($Q17=TIME(5,30,0),コード表!$B$45,IF($Q17=TIME(6,0,0),コード表!$B$46,IF($Q17=TIME(6,30,0),コード表!$B$47,IF($Q17=TIME(7,0,0),コード表!$B$48,IF($Q17=TIME(7,30,0),コード表!$B$49,IF($Q17=TIME(8,0,0),コード表!$B$50,IF($Q17=TIME(8,30,0),コード表!$B$51,IF($Q17=TIME(9,0,0),コード表!$B$52,IF($Q17=TIME(9,30,0),コード表!$B$53,IF($Q17=TIME(10,0,0),コード表!$B$54,IF($Q17=TIME(10,30,0),コード表!$B$55,IF($Q17=TIME(11,0,0),コード表!$B$56,IF($Q17=TIME(11,30,0),コード表!$B$57,IF($Q17=TIME(12,0,0),コード表!$B$58,IF($Q17=TIME(12,30,0),コード表!$B$59,IF($Q17=TIME(13,0,0),コード表!$B$60,IF($Q17=TIME(13,30,0),コード表!$B$61,IF($Q17=TIME(14,0,0),コード表!$B$62,IF($Q17=TIME(14,30,0),コード表!$B$63,IF($Q17=TIME(15,0,0),コード表!$B$64,IF($Q17=TIME(15,30,0),コード表!$B$65,IF($Q17=TIME(16,0,0),コード表!$B$66,""))))))))))))))))))))))))))))))))))</f>
        <v>0</v>
      </c>
      <c r="BC17" s="51" t="str">
        <f>IF($AK$7="","",IF($AK$7="有","",IF(T17="","",IF($Q17=TIME(0,30,0),コード表!$B$67,IF($Q17=TIME(1,0,0),コード表!$B$68,IF($Q17=TIME(1,30,0),コード表!$B$69,IF($Q17=TIME(2,0,0),コード表!$B$70,IF($Q17=TIME(2,30,0),コード表!$B$71,IF($Q17=TIME(3,0,0),コード表!$B$72,IF($Q17=TIME(3,30,0),コード表!$B$73,IF($Q17=TIME(4,0,0),コード表!$B$74,IF($Q17=TIME(4,30,0),コード表!$B$75,IF($Q17=TIME(5,0,0),コード表!$B$76,IF($Q17=TIME(5,30,0),コード表!$B$77,IF($Q17=TIME(6,0,0),コード表!$B$78,IF($Q17=TIME(6,30,0),コード表!$B$79,IF($Q17=TIME(7,0,0),コード表!$B$80,IF($Q17=TIME(7,30,0),コード表!$B$81,IF($Q17=TIME(8,0,0),コード表!$B$82,IF($Q17=TIME(8,30,0),コード表!$B$83,IF($Q17=TIME(9,0,0),コード表!$B$84,IF($Q17=TIME(9,30,0),コード表!$B$85,IF($Q17=TIME(10,0,0),コード表!$B$86,IF($Q17=TIME(10,30,0),コード表!$B$87,IF($Q17=TIME(11,0,0),コード表!$B$88,IF($Q17=TIME(11,30,0),コード表!$B$89,IF($Q17=TIME(12,0,0),コード表!$B$90,IF($Q17=TIME(12,30,0),コード表!$B$91,IF($Q17=TIME(13,0,0),コード表!$B$92,IF($Q17=TIME(13,30,0),コード表!$B$93,IF($Q17=TIME(14,0,0),コード表!$B$94,IF($Q17=TIME(14,30,0),コード表!$B$95,IF($Q17=TIME(15,0,0),コード表!$B$96,IF($Q17=TIME(15,30,0),コード表!$B$97,IF($Q17=TIME(16,0,0),コード表!$B$98,"")))))))))))))))))))))))))))))))))))</f>
        <v/>
      </c>
      <c r="BD17" s="51" t="str">
        <f>IF($AK$7="","",IF($AK$7="有","",IF(V17="","",IF($Q17=TIME(0,30,0),コード表!$B$99,IF($Q17=TIME(1,0,0),コード表!$B$100,IF($Q17=TIME(1,30,0),コード表!$B$101,IF($Q17=TIME(2,0,0),コード表!$B$102,IF($Q17=TIME(2,30,0),コード表!$B$103,IF($Q17=TIME(3,0,0),コード表!$B$104,IF($Q17=TIME(3,30,0),コード表!$B$105,IF($Q17=TIME(4,0,0),コード表!$B$106,IF($Q17=TIME(4,30,0),コード表!$B$107,IF($Q17=TIME(5,0,0),コード表!$B$108,IF($Q17=TIME(5,30,0),コード表!$B$109,IF($Q17=TIME(6,0,0),コード表!$B$110,IF($Q17=TIME(6,30,0),コード表!$B$111,IF($Q17=TIME(7,0,0),コード表!$B$112,IF($Q17=TIME(7,30,0),コード表!$B$113,IF($Q17=TIME(8,0,0),コード表!$B$114,IF($Q17=TIME(8,30,0),コード表!$B$115,IF($Q17=TIME(9,0,0),コード表!$B$116,IF($Q17=TIME(9,30,0),コード表!$B$117,IF($Q17=TIME(10,0,0),コード表!$B$118,IF($Q17=TIME(10,30,0),コード表!$B$119,IF($Q17=TIME(11,0,0),コード表!$B$120,IF($Q17=TIME(11,30,0),コード表!$B$121,IF($Q17=TIME(12,0,0),コード表!$B$122,IF($Q17=TIME(12,30,0),コード表!$B$123,IF($Q17=TIME(13,0,0),コード表!$B$124,IF($Q17=TIME(13,30,0),コード表!$B$125,IF($Q17=TIME(14,0,0),コード表!$B$126,IF($Q17=TIME(14,30,0),コード表!$B$127,IF($Q17=TIME(15,0,0),コード表!$B$128,IF($Q17=TIME(15,30,0),コード表!$B$129,IF($Q17=TIME(16,0,0),コード表!$B$130,"")))))))))))))))))))))))))))))))))))</f>
        <v/>
      </c>
      <c r="BE17" s="52" t="str">
        <f t="shared" si="8"/>
        <v/>
      </c>
      <c r="BF17" s="52" t="str">
        <f t="shared" si="9"/>
        <v/>
      </c>
      <c r="BG17" s="52" t="str">
        <f t="shared" si="10"/>
        <v/>
      </c>
      <c r="BH17" s="52" t="str">
        <f t="shared" si="11"/>
        <v/>
      </c>
      <c r="BI17" s="51">
        <f>IF($AK$7="無",0,IF($AK$7="",0,IF($BF17=TIME(0,30,0),コード表!$B$131,IF($BF17=TIME(1,0,0),コード表!$B$132,IF($BF17=TIME(1,30,0),コード表!$B$133,IF($BF17=TIME(2,0,0),コード表!$B$134,IF($BF17=TIME(2,30,0),コード表!$B$135,IF($BF17=TIME(3,0,0),コード表!$B$136))))))))</f>
        <v>0</v>
      </c>
      <c r="BJ17" s="51">
        <f>IF($AK$7="無",0,IF($AK$7="",0,IF($BH17=TIME(0,30,0),コード表!$B$131,IF($BH17=TIME(1,0,0),コード表!$B$132,IF($BH17=TIME(1,30,0),コード表!$B$133,IF($BH17=TIME(2,0,0),コード表!$B$134,IF($BH17=TIME(2,30,0),コード表!$B$135,IF($BH17=TIME(3,0,0),コード表!$B$136,IF($BH17=TIME(3,30,0),コード表!$B$137,IF($BH17=TIME(4,0,0),コード表!$B$138,IF($BH17=TIME(4,30,0),コード表!$B$139,IF($BH17=TIME(5,0,0),コード表!$B$140,IF($BH17=TIME(5,30,0),コード表!$B$141,IF($BH17=TIME(6,0,0),コード表!$B$142))))))))))))))</f>
        <v>0</v>
      </c>
      <c r="BK17" s="51" t="str">
        <f>IF($AK$7="有","",IF(AND(T17="",V17=""),IF($BF17=TIME(0,30,0),コード表!$B$143,IF($BF17=TIME(1,0,0),コード表!$B$144,IF($BF17=TIME(1,30,0),コード表!$B$145,IF($BF17=TIME(2,0,0),コード表!$B$146,IF($BF17=TIME(2,30,0),コード表!$B$147,IF($BF17=TIME(3,0,0),コード表!$B$148)))))),IF(AND(T17="〇",V17=""),IF($BF17=TIME(0,30,0),コード表!$B$155,IF($BF17=TIME(1,0,0),コード表!$B$156,IF($BF17=TIME(1,30,0),コード表!$B$157,IF($BF17=TIME(2,0,0),コード表!$B$158,IF($BF17=TIME(2,30,0),コード表!$B$159,IF($BF17=TIME(3,0,0),コード表!$B$160)))))),IF(AND(T17="",V17="〇"),IF($BF17=TIME(0,30,0),コード表!$B$167,IF($BF17=TIME(1,0,0),コード表!$B$168,IF($BF17=TIME(1,30,0),コード表!$B$169,IF($BF17=TIME(2,0,0),コード表!$B$170,IF($BF17=TIME(2,30,0),コード表!$B$171,IF($BF17=TIME(3,0,0),コード表!$B$172))))))))))</f>
        <v/>
      </c>
      <c r="BL17" s="51" t="str">
        <f>IF($AK$7="有","",IF(AND(T17="",V17=""),IF($BH17=TIME(0,30,0),コード表!$B$143,IF($BH17=TIME(1,0,0),コード表!$B$144,IF($BH17=TIME(1,30,0),コード表!$B$145,IF($BH17=TIME(2,0,0),コード表!$B$146,IF($BH17=TIME(2,30,0),コード表!$B$147,IF($BH17=TIME(3,0,0),コード表!$B$148,IF($BH17=TIME(3,30,0),コード表!$B$149,IF($BH17=TIME(4,0,0),コード表!$B$150,IF($BH17=TIME(4,30,0),コード表!$B$151,IF($BH17=TIME(5,0,0),コード表!$B$152,IF($BH17=TIME(5,30,0),コード表!$B$153,IF($BH17=TIME(6,0,0),コード表!$B$154)))))))))))),IF(AND(T17="〇",V17=""),IF($BH17=TIME(0,30,0),コード表!$B$155,IF($BH17=TIME(1,0,0),コード表!$B$156,IF($BH17=TIME(1,30,0),コード表!$B$157,IF($BH17=TIME(2,0,0),コード表!$B$158,IF($BH17=TIME(2,30,0),コード表!$B$159,IF($BH17=TIME(3,0,0),コード表!$B$160,IF($BH17=TIME(3,30,0),コード表!$B$161,IF($BH17=TIME(4,0,0),コード表!$B$162,IF($BH17=TIME(4,30,0),コード表!$B$163,IF($BH17=TIME(5,0,0),コード表!$B$164,IF($BH17=TIME(5,30,0),コード表!$B$165,IF($BH17=TIME(6,0,0),コード表!$B$166)))))))))))),IF(AND(T17="",V17="〇"),IF($BH17=TIME(0,30,0),コード表!$B$167,IF($BH17=TIME(1,0,0),コード表!$B$168,IF($BH17=TIME(1,30,0),コード表!$B$169,IF($BH17=TIME(2,0,0),コード表!$B$170,IF($BH17=TIME(2,30,0),コード表!$B$171,IF($BH17=TIME(3,0,0),コード表!$B$172,IF($BH17=TIME(3,30,0),コード表!$B$173,IF($BH17=TIME(4,0,0),コード表!$B$174,IF($BH17=TIME(4,30,0),コード表!$B$175,IF($BH17=TIME(5,0,0),コード表!$B$176,IF($BH17=TIME(5,30,0),コード表!$B$177,IF($BH17=TIME(6,0,0),コード表!$B$178))))))))))))))))</f>
        <v/>
      </c>
      <c r="BM17" s="51">
        <f t="shared" si="12"/>
        <v>0</v>
      </c>
      <c r="BN17" s="77">
        <f t="shared" si="3"/>
        <v>0</v>
      </c>
      <c r="BO17" s="51">
        <f>IF(AD17=1,コード表!$B$179,IF(AD17=2,コード表!$B$180,IF(AD17=3,コード表!$B$181,IF(AD17=4,コード表!$B$182,IF(AD17=5,コード表!$B$183,IF('実績記録 (２枚用)'!AD17=6,コード表!$B$184,))))))</f>
        <v>0</v>
      </c>
      <c r="BP17" s="51">
        <f t="shared" si="13"/>
        <v>0</v>
      </c>
      <c r="BQ17" s="60"/>
      <c r="BR17" s="60"/>
      <c r="BS17" s="60"/>
      <c r="BT17" s="1">
        <v>5</v>
      </c>
      <c r="BU17" s="1">
        <f t="shared" si="14"/>
        <v>0</v>
      </c>
      <c r="BV17" s="1">
        <f t="shared" si="14"/>
        <v>0</v>
      </c>
      <c r="BW17" s="1">
        <f t="shared" si="14"/>
        <v>0</v>
      </c>
      <c r="BX17" s="1">
        <f t="shared" si="14"/>
        <v>0</v>
      </c>
      <c r="BZ17" s="93">
        <f t="shared" si="15"/>
        <v>0</v>
      </c>
    </row>
    <row r="18" spans="1:78" s="1" customFormat="1" ht="33" customHeight="1" thickTop="1" thickBot="1">
      <c r="A18" s="2"/>
      <c r="B18" s="6"/>
      <c r="C18" s="392"/>
      <c r="D18" s="224"/>
      <c r="E18" s="345" t="str">
        <f t="shared" si="0"/>
        <v/>
      </c>
      <c r="F18" s="346"/>
      <c r="G18" s="356"/>
      <c r="H18" s="357"/>
      <c r="I18" s="88" t="s">
        <v>50</v>
      </c>
      <c r="J18" s="358"/>
      <c r="K18" s="357"/>
      <c r="L18" s="358"/>
      <c r="M18" s="357"/>
      <c r="N18" s="88" t="s">
        <v>50</v>
      </c>
      <c r="O18" s="223"/>
      <c r="P18" s="295"/>
      <c r="Q18" s="348" t="str">
        <f t="shared" si="16"/>
        <v/>
      </c>
      <c r="R18" s="349"/>
      <c r="S18" s="350"/>
      <c r="T18" s="298"/>
      <c r="U18" s="261"/>
      <c r="V18" s="203"/>
      <c r="W18" s="261"/>
      <c r="X18" s="296" t="str">
        <f t="shared" si="1"/>
        <v/>
      </c>
      <c r="Y18" s="297"/>
      <c r="Z18" s="310" t="str">
        <f t="shared" si="4"/>
        <v/>
      </c>
      <c r="AA18" s="312"/>
      <c r="AB18" s="453"/>
      <c r="AC18" s="454"/>
      <c r="AD18" s="203"/>
      <c r="AE18" s="204"/>
      <c r="AF18" s="341">
        <f t="shared" si="2"/>
        <v>0</v>
      </c>
      <c r="AG18" s="342"/>
      <c r="AH18" s="342"/>
      <c r="AI18" s="343"/>
      <c r="AJ18" s="396" t="str">
        <f t="shared" si="5"/>
        <v/>
      </c>
      <c r="AK18" s="397"/>
      <c r="AL18" s="190"/>
      <c r="AM18" s="177"/>
      <c r="AN18" s="177"/>
      <c r="AO18" s="177"/>
      <c r="AP18" s="177"/>
      <c r="AQ18" s="177"/>
      <c r="AR18" s="177"/>
      <c r="AS18" s="177"/>
      <c r="AT18" s="178"/>
      <c r="AU18" s="87"/>
      <c r="AV18" s="2"/>
      <c r="AW18" s="69" t="str">
        <f>IF(C18="","",DATE(請求書!$K$29,請求書!$Q$29,'実績記録 (２枚用)'!C18))</f>
        <v/>
      </c>
      <c r="AX18" s="52">
        <f t="shared" si="6"/>
        <v>0</v>
      </c>
      <c r="AY18" s="52">
        <f t="shared" si="7"/>
        <v>0</v>
      </c>
      <c r="AZ18" s="52">
        <f t="shared" si="17"/>
        <v>0</v>
      </c>
      <c r="BA18" s="51">
        <f>IF($AK$7="無",0,IF($AK$7="",0,IF($Q18=TIME(0,30,0),コード表!$B$3,IF($Q18=TIME(1,0,0),コード表!$B$4,IF($Q18=TIME(1,30,0),コード表!$B$5,IF($Q18=TIME(2,0,0),コード表!$B$6,IF($Q18=TIME(2,30,0),コード表!$B$7,IF($Q18=TIME(3,0,0),コード表!$B$8,IF($Q18=TIME(3,30,0),コード表!$B$9,IF($Q18=TIME(4,0,0),コード表!$B$10,IF($Q18=TIME(4,30,0),コード表!$B$11,IF($Q18=TIME(5,0,0),コード表!$B$12,IF($Q18=TIME(5,30,0),コード表!$B$13,IF($Q18=TIME(6,0,0),コード表!$B$14,IF($Q18=TIME(6,30,0),コード表!$B$15,IF($Q18=TIME(7,0,0),コード表!$B$16,IF($Q18=TIME(7,30,0),コード表!$B$17,IF($Q18=TIME(8,0,0),コード表!$B$18,IF($Q18=TIME(8,30,0),コード表!$B$19,IF($Q18=TIME(9,0,0),コード表!$B$20,IF($Q18=TIME(9,30,0),コード表!$B$21,IF($Q18=TIME(10,0,0),コード表!$B$22,IF($Q18=TIME(10,30,0),コード表!$B$23,IF($Q18=TIME(11,0,0),コード表!$B$24,IF($Q18=TIME(11,30,0),コード表!$B$25,IF($Q18=TIME(12,0,0),コード表!$B$26,IF($Q18=TIME(12,30,0),コード表!$B$27,IF($Q18=TIME(13,0,0),コード表!$B$28,IF($Q18=TIME(13,30,0),コード表!$B$29,IF($Q18=TIME(14,0,0),コード表!$B$30,IF($Q18=TIME(14,30,0),コード表!$B$31,IF($Q18=TIME(15,0,0),コード表!$B$32,IF($Q18=TIME(15,30,0),コード表!$B$33,IF($Q18=TIME(16,0,0),コード表!$B$34,""))))))))))))))))))))))))))))))))))</f>
        <v>0</v>
      </c>
      <c r="BB18" s="51">
        <f>IF($AK$7="有",0,IF($AK$7="",0,IF($Q18=TIME(0,30,0),コード表!$B$35,IF($Q18=TIME(1,0,0),コード表!$B$36,IF($Q18=TIME(1,30,0),コード表!$B$37,IF($Q18=TIME(2,0,0),コード表!$B$38,IF($Q18=TIME(2,30,0),コード表!$B$39,IF($Q18=TIME(3,0,0),コード表!$B$40,IF($Q18=TIME(3,30,0),コード表!$B$41,IF($Q18=TIME(4,0,0),コード表!$B$42,IF($Q18=TIME(4,30,0),コード表!$B$43,IF($Q18=TIME(5,0,0),コード表!$B$44,IF($Q18=TIME(5,30,0),コード表!$B$45,IF($Q18=TIME(6,0,0),コード表!$B$46,IF($Q18=TIME(6,30,0),コード表!$B$47,IF($Q18=TIME(7,0,0),コード表!$B$48,IF($Q18=TIME(7,30,0),コード表!$B$49,IF($Q18=TIME(8,0,0),コード表!$B$50,IF($Q18=TIME(8,30,0),コード表!$B$51,IF($Q18=TIME(9,0,0),コード表!$B$52,IF($Q18=TIME(9,30,0),コード表!$B$53,IF($Q18=TIME(10,0,0),コード表!$B$54,IF($Q18=TIME(10,30,0),コード表!$B$55,IF($Q18=TIME(11,0,0),コード表!$B$56,IF($Q18=TIME(11,30,0),コード表!$B$57,IF($Q18=TIME(12,0,0),コード表!$B$58,IF($Q18=TIME(12,30,0),コード表!$B$59,IF($Q18=TIME(13,0,0),コード表!$B$60,IF($Q18=TIME(13,30,0),コード表!$B$61,IF($Q18=TIME(14,0,0),コード表!$B$62,IF($Q18=TIME(14,30,0),コード表!$B$63,IF($Q18=TIME(15,0,0),コード表!$B$64,IF($Q18=TIME(15,30,0),コード表!$B$65,IF($Q18=TIME(16,0,0),コード表!$B$66,""))))))))))))))))))))))))))))))))))</f>
        <v>0</v>
      </c>
      <c r="BC18" s="51" t="str">
        <f>IF($AK$7="","",IF($AK$7="有","",IF(T18="","",IF($Q18=TIME(0,30,0),コード表!$B$67,IF($Q18=TIME(1,0,0),コード表!$B$68,IF($Q18=TIME(1,30,0),コード表!$B$69,IF($Q18=TIME(2,0,0),コード表!$B$70,IF($Q18=TIME(2,30,0),コード表!$B$71,IF($Q18=TIME(3,0,0),コード表!$B$72,IF($Q18=TIME(3,30,0),コード表!$B$73,IF($Q18=TIME(4,0,0),コード表!$B$74,IF($Q18=TIME(4,30,0),コード表!$B$75,IF($Q18=TIME(5,0,0),コード表!$B$76,IF($Q18=TIME(5,30,0),コード表!$B$77,IF($Q18=TIME(6,0,0),コード表!$B$78,IF($Q18=TIME(6,30,0),コード表!$B$79,IF($Q18=TIME(7,0,0),コード表!$B$80,IF($Q18=TIME(7,30,0),コード表!$B$81,IF($Q18=TIME(8,0,0),コード表!$B$82,IF($Q18=TIME(8,30,0),コード表!$B$83,IF($Q18=TIME(9,0,0),コード表!$B$84,IF($Q18=TIME(9,30,0),コード表!$B$85,IF($Q18=TIME(10,0,0),コード表!$B$86,IF($Q18=TIME(10,30,0),コード表!$B$87,IF($Q18=TIME(11,0,0),コード表!$B$88,IF($Q18=TIME(11,30,0),コード表!$B$89,IF($Q18=TIME(12,0,0),コード表!$B$90,IF($Q18=TIME(12,30,0),コード表!$B$91,IF($Q18=TIME(13,0,0),コード表!$B$92,IF($Q18=TIME(13,30,0),コード表!$B$93,IF($Q18=TIME(14,0,0),コード表!$B$94,IF($Q18=TIME(14,30,0),コード表!$B$95,IF($Q18=TIME(15,0,0),コード表!$B$96,IF($Q18=TIME(15,30,0),コード表!$B$97,IF($Q18=TIME(16,0,0),コード表!$B$98,"")))))))))))))))))))))))))))))))))))</f>
        <v/>
      </c>
      <c r="BD18" s="51" t="str">
        <f>IF($AK$7="","",IF($AK$7="有","",IF(V18="","",IF($Q18=TIME(0,30,0),コード表!$B$99,IF($Q18=TIME(1,0,0),コード表!$B$100,IF($Q18=TIME(1,30,0),コード表!$B$101,IF($Q18=TIME(2,0,0),コード表!$B$102,IF($Q18=TIME(2,30,0),コード表!$B$103,IF($Q18=TIME(3,0,0),コード表!$B$104,IF($Q18=TIME(3,30,0),コード表!$B$105,IF($Q18=TIME(4,0,0),コード表!$B$106,IF($Q18=TIME(4,30,0),コード表!$B$107,IF($Q18=TIME(5,0,0),コード表!$B$108,IF($Q18=TIME(5,30,0),コード表!$B$109,IF($Q18=TIME(6,0,0),コード表!$B$110,IF($Q18=TIME(6,30,0),コード表!$B$111,IF($Q18=TIME(7,0,0),コード表!$B$112,IF($Q18=TIME(7,30,0),コード表!$B$113,IF($Q18=TIME(8,0,0),コード表!$B$114,IF($Q18=TIME(8,30,0),コード表!$B$115,IF($Q18=TIME(9,0,0),コード表!$B$116,IF($Q18=TIME(9,30,0),コード表!$B$117,IF($Q18=TIME(10,0,0),コード表!$B$118,IF($Q18=TIME(10,30,0),コード表!$B$119,IF($Q18=TIME(11,0,0),コード表!$B$120,IF($Q18=TIME(11,30,0),コード表!$B$121,IF($Q18=TIME(12,0,0),コード表!$B$122,IF($Q18=TIME(12,30,0),コード表!$B$123,IF($Q18=TIME(13,0,0),コード表!$B$124,IF($Q18=TIME(13,30,0),コード表!$B$125,IF($Q18=TIME(14,0,0),コード表!$B$126,IF($Q18=TIME(14,30,0),コード表!$B$127,IF($Q18=TIME(15,0,0),コード表!$B$128,IF($Q18=TIME(15,30,0),コード表!$B$129,IF($Q18=TIME(16,0,0),コード表!$B$130,"")))))))))))))))))))))))))))))))))))</f>
        <v/>
      </c>
      <c r="BE18" s="52" t="str">
        <f t="shared" si="8"/>
        <v/>
      </c>
      <c r="BF18" s="52" t="str">
        <f t="shared" si="9"/>
        <v/>
      </c>
      <c r="BG18" s="52" t="str">
        <f t="shared" si="10"/>
        <v/>
      </c>
      <c r="BH18" s="52" t="str">
        <f t="shared" si="11"/>
        <v/>
      </c>
      <c r="BI18" s="51">
        <f>IF($AK$7="無",0,IF($AK$7="",0,IF($BF18=TIME(0,30,0),コード表!$B$131,IF($BF18=TIME(1,0,0),コード表!$B$132,IF($BF18=TIME(1,30,0),コード表!$B$133,IF($BF18=TIME(2,0,0),コード表!$B$134,IF($BF18=TIME(2,30,0),コード表!$B$135,IF($BF18=TIME(3,0,0),コード表!$B$136))))))))</f>
        <v>0</v>
      </c>
      <c r="BJ18" s="51">
        <f>IF($AK$7="無",0,IF($AK$7="",0,IF($BH18=TIME(0,30,0),コード表!$B$131,IF($BH18=TIME(1,0,0),コード表!$B$132,IF($BH18=TIME(1,30,0),コード表!$B$133,IF($BH18=TIME(2,0,0),コード表!$B$134,IF($BH18=TIME(2,30,0),コード表!$B$135,IF($BH18=TIME(3,0,0),コード表!$B$136,IF($BH18=TIME(3,30,0),コード表!$B$137,IF($BH18=TIME(4,0,0),コード表!$B$138,IF($BH18=TIME(4,30,0),コード表!$B$139,IF($BH18=TIME(5,0,0),コード表!$B$140,IF($BH18=TIME(5,30,0),コード表!$B$141,IF($BH18=TIME(6,0,0),コード表!$B$142))))))))))))))</f>
        <v>0</v>
      </c>
      <c r="BK18" s="51" t="str">
        <f>IF($AK$7="有","",IF(AND(T18="",V18=""),IF($BF18=TIME(0,30,0),コード表!$B$143,IF($BF18=TIME(1,0,0),コード表!$B$144,IF($BF18=TIME(1,30,0),コード表!$B$145,IF($BF18=TIME(2,0,0),コード表!$B$146,IF($BF18=TIME(2,30,0),コード表!$B$147,IF($BF18=TIME(3,0,0),コード表!$B$148)))))),IF(AND(T18="〇",V18=""),IF($BF18=TIME(0,30,0),コード表!$B$155,IF($BF18=TIME(1,0,0),コード表!$B$156,IF($BF18=TIME(1,30,0),コード表!$B$157,IF($BF18=TIME(2,0,0),コード表!$B$158,IF($BF18=TIME(2,30,0),コード表!$B$159,IF($BF18=TIME(3,0,0),コード表!$B$160)))))),IF(AND(T18="",V18="〇"),IF($BF18=TIME(0,30,0),コード表!$B$167,IF($BF18=TIME(1,0,0),コード表!$B$168,IF($BF18=TIME(1,30,0),コード表!$B$169,IF($BF18=TIME(2,0,0),コード表!$B$170,IF($BF18=TIME(2,30,0),コード表!$B$171,IF($BF18=TIME(3,0,0),コード表!$B$172))))))))))</f>
        <v/>
      </c>
      <c r="BL18" s="51" t="str">
        <f>IF($AK$7="有","",IF(AND(T18="",V18=""),IF($BH18=TIME(0,30,0),コード表!$B$143,IF($BH18=TIME(1,0,0),コード表!$B$144,IF($BH18=TIME(1,30,0),コード表!$B$145,IF($BH18=TIME(2,0,0),コード表!$B$146,IF($BH18=TIME(2,30,0),コード表!$B$147,IF($BH18=TIME(3,0,0),コード表!$B$148,IF($BH18=TIME(3,30,0),コード表!$B$149,IF($BH18=TIME(4,0,0),コード表!$B$150,IF($BH18=TIME(4,30,0),コード表!$B$151,IF($BH18=TIME(5,0,0),コード表!$B$152,IF($BH18=TIME(5,30,0),コード表!$B$153,IF($BH18=TIME(6,0,0),コード表!$B$154)))))))))))),IF(AND(T18="〇",V18=""),IF($BH18=TIME(0,30,0),コード表!$B$155,IF($BH18=TIME(1,0,0),コード表!$B$156,IF($BH18=TIME(1,30,0),コード表!$B$157,IF($BH18=TIME(2,0,0),コード表!$B$158,IF($BH18=TIME(2,30,0),コード表!$B$159,IF($BH18=TIME(3,0,0),コード表!$B$160,IF($BH18=TIME(3,30,0),コード表!$B$161,IF($BH18=TIME(4,0,0),コード表!$B$162,IF($BH18=TIME(4,30,0),コード表!$B$163,IF($BH18=TIME(5,0,0),コード表!$B$164,IF($BH18=TIME(5,30,0),コード表!$B$165,IF($BH18=TIME(6,0,0),コード表!$B$166)))))))))))),IF(AND(T18="",V18="〇"),IF($BH18=TIME(0,30,0),コード表!$B$167,IF($BH18=TIME(1,0,0),コード表!$B$168,IF($BH18=TIME(1,30,0),コード表!$B$169,IF($BH18=TIME(2,0,0),コード表!$B$170,IF($BH18=TIME(2,30,0),コード表!$B$171,IF($BH18=TIME(3,0,0),コード表!$B$172,IF($BH18=TIME(3,30,0),コード表!$B$173,IF($BH18=TIME(4,0,0),コード表!$B$174,IF($BH18=TIME(4,30,0),コード表!$B$175,IF($BH18=TIME(5,0,0),コード表!$B$176,IF($BH18=TIME(5,30,0),コード表!$B$177,IF($BH18=TIME(6,0,0),コード表!$B$178))))))))))))))))</f>
        <v/>
      </c>
      <c r="BM18" s="51">
        <f t="shared" si="12"/>
        <v>0</v>
      </c>
      <c r="BN18" s="77">
        <f t="shared" si="3"/>
        <v>0</v>
      </c>
      <c r="BO18" s="51">
        <f>IF(AD18=1,コード表!$B$179,IF(AD18=2,コード表!$B$180,IF(AD18=3,コード表!$B$181,IF(AD18=4,コード表!$B$182,IF(AD18=5,コード表!$B$183,IF('実績記録 (２枚用)'!AD18=6,コード表!$B$184,))))))</f>
        <v>0</v>
      </c>
      <c r="BP18" s="51">
        <f t="shared" si="13"/>
        <v>0</v>
      </c>
      <c r="BQ18" s="60"/>
      <c r="BR18" s="60"/>
      <c r="BS18" s="60"/>
      <c r="BT18" s="1">
        <v>6</v>
      </c>
      <c r="BU18" s="1">
        <f t="shared" si="14"/>
        <v>0</v>
      </c>
      <c r="BV18" s="1">
        <f t="shared" si="14"/>
        <v>0</v>
      </c>
      <c r="BW18" s="1">
        <f t="shared" si="14"/>
        <v>0</v>
      </c>
      <c r="BX18" s="1">
        <f t="shared" si="14"/>
        <v>0</v>
      </c>
      <c r="BZ18" s="93">
        <f t="shared" si="15"/>
        <v>0</v>
      </c>
    </row>
    <row r="19" spans="1:78" s="1" customFormat="1" ht="33" customHeight="1" thickTop="1" thickBot="1">
      <c r="A19" s="2"/>
      <c r="B19" s="6"/>
      <c r="C19" s="392"/>
      <c r="D19" s="224"/>
      <c r="E19" s="345" t="str">
        <f t="shared" si="0"/>
        <v/>
      </c>
      <c r="F19" s="346"/>
      <c r="G19" s="356"/>
      <c r="H19" s="357"/>
      <c r="I19" s="88" t="s">
        <v>50</v>
      </c>
      <c r="J19" s="358"/>
      <c r="K19" s="357"/>
      <c r="L19" s="358"/>
      <c r="M19" s="357"/>
      <c r="N19" s="88" t="s">
        <v>50</v>
      </c>
      <c r="O19" s="223"/>
      <c r="P19" s="295"/>
      <c r="Q19" s="348" t="str">
        <f t="shared" si="16"/>
        <v/>
      </c>
      <c r="R19" s="349"/>
      <c r="S19" s="350"/>
      <c r="T19" s="298"/>
      <c r="U19" s="261"/>
      <c r="V19" s="203"/>
      <c r="W19" s="261"/>
      <c r="X19" s="296" t="str">
        <f t="shared" si="1"/>
        <v/>
      </c>
      <c r="Y19" s="297"/>
      <c r="Z19" s="310" t="str">
        <f t="shared" si="4"/>
        <v/>
      </c>
      <c r="AA19" s="312"/>
      <c r="AB19" s="453"/>
      <c r="AC19" s="454"/>
      <c r="AD19" s="203"/>
      <c r="AE19" s="204"/>
      <c r="AF19" s="341">
        <f t="shared" si="2"/>
        <v>0</v>
      </c>
      <c r="AG19" s="342"/>
      <c r="AH19" s="342"/>
      <c r="AI19" s="343"/>
      <c r="AJ19" s="396" t="str">
        <f t="shared" si="5"/>
        <v/>
      </c>
      <c r="AK19" s="397"/>
      <c r="AL19" s="190"/>
      <c r="AM19" s="177"/>
      <c r="AN19" s="177"/>
      <c r="AO19" s="177"/>
      <c r="AP19" s="177"/>
      <c r="AQ19" s="177"/>
      <c r="AR19" s="177"/>
      <c r="AS19" s="177"/>
      <c r="AT19" s="178"/>
      <c r="AU19" s="87"/>
      <c r="AV19" s="2"/>
      <c r="AW19" s="69" t="str">
        <f>IF(C19="","",DATE(請求書!$K$29,請求書!$Q$29,'実績記録 (２枚用)'!C19))</f>
        <v/>
      </c>
      <c r="AX19" s="52">
        <f t="shared" si="6"/>
        <v>0</v>
      </c>
      <c r="AY19" s="52">
        <f t="shared" si="7"/>
        <v>0</v>
      </c>
      <c r="AZ19" s="52">
        <f t="shared" si="17"/>
        <v>0</v>
      </c>
      <c r="BA19" s="51">
        <f>IF($AK$7="無",0,IF($AK$7="",0,IF($Q19=TIME(0,30,0),コード表!$B$3,IF($Q19=TIME(1,0,0),コード表!$B$4,IF($Q19=TIME(1,30,0),コード表!$B$5,IF($Q19=TIME(2,0,0),コード表!$B$6,IF($Q19=TIME(2,30,0),コード表!$B$7,IF($Q19=TIME(3,0,0),コード表!$B$8,IF($Q19=TIME(3,30,0),コード表!$B$9,IF($Q19=TIME(4,0,0),コード表!$B$10,IF($Q19=TIME(4,30,0),コード表!$B$11,IF($Q19=TIME(5,0,0),コード表!$B$12,IF($Q19=TIME(5,30,0),コード表!$B$13,IF($Q19=TIME(6,0,0),コード表!$B$14,IF($Q19=TIME(6,30,0),コード表!$B$15,IF($Q19=TIME(7,0,0),コード表!$B$16,IF($Q19=TIME(7,30,0),コード表!$B$17,IF($Q19=TIME(8,0,0),コード表!$B$18,IF($Q19=TIME(8,30,0),コード表!$B$19,IF($Q19=TIME(9,0,0),コード表!$B$20,IF($Q19=TIME(9,30,0),コード表!$B$21,IF($Q19=TIME(10,0,0),コード表!$B$22,IF($Q19=TIME(10,30,0),コード表!$B$23,IF($Q19=TIME(11,0,0),コード表!$B$24,IF($Q19=TIME(11,30,0),コード表!$B$25,IF($Q19=TIME(12,0,0),コード表!$B$26,IF($Q19=TIME(12,30,0),コード表!$B$27,IF($Q19=TIME(13,0,0),コード表!$B$28,IF($Q19=TIME(13,30,0),コード表!$B$29,IF($Q19=TIME(14,0,0),コード表!$B$30,IF($Q19=TIME(14,30,0),コード表!$B$31,IF($Q19=TIME(15,0,0),コード表!$B$32,IF($Q19=TIME(15,30,0),コード表!$B$33,IF($Q19=TIME(16,0,0),コード表!$B$34,""))))))))))))))))))))))))))))))))))</f>
        <v>0</v>
      </c>
      <c r="BB19" s="51">
        <f>IF($AK$7="有",0,IF($AK$7="",0,IF($Q19=TIME(0,30,0),コード表!$B$35,IF($Q19=TIME(1,0,0),コード表!$B$36,IF($Q19=TIME(1,30,0),コード表!$B$37,IF($Q19=TIME(2,0,0),コード表!$B$38,IF($Q19=TIME(2,30,0),コード表!$B$39,IF($Q19=TIME(3,0,0),コード表!$B$40,IF($Q19=TIME(3,30,0),コード表!$B$41,IF($Q19=TIME(4,0,0),コード表!$B$42,IF($Q19=TIME(4,30,0),コード表!$B$43,IF($Q19=TIME(5,0,0),コード表!$B$44,IF($Q19=TIME(5,30,0),コード表!$B$45,IF($Q19=TIME(6,0,0),コード表!$B$46,IF($Q19=TIME(6,30,0),コード表!$B$47,IF($Q19=TIME(7,0,0),コード表!$B$48,IF($Q19=TIME(7,30,0),コード表!$B$49,IF($Q19=TIME(8,0,0),コード表!$B$50,IF($Q19=TIME(8,30,0),コード表!$B$51,IF($Q19=TIME(9,0,0),コード表!$B$52,IF($Q19=TIME(9,30,0),コード表!$B$53,IF($Q19=TIME(10,0,0),コード表!$B$54,IF($Q19=TIME(10,30,0),コード表!$B$55,IF($Q19=TIME(11,0,0),コード表!$B$56,IF($Q19=TIME(11,30,0),コード表!$B$57,IF($Q19=TIME(12,0,0),コード表!$B$58,IF($Q19=TIME(12,30,0),コード表!$B$59,IF($Q19=TIME(13,0,0),コード表!$B$60,IF($Q19=TIME(13,30,0),コード表!$B$61,IF($Q19=TIME(14,0,0),コード表!$B$62,IF($Q19=TIME(14,30,0),コード表!$B$63,IF($Q19=TIME(15,0,0),コード表!$B$64,IF($Q19=TIME(15,30,0),コード表!$B$65,IF($Q19=TIME(16,0,0),コード表!$B$66,""))))))))))))))))))))))))))))))))))</f>
        <v>0</v>
      </c>
      <c r="BC19" s="51" t="str">
        <f>IF($AK$7="","",IF($AK$7="有","",IF(T19="","",IF($Q19=TIME(0,30,0),コード表!$B$67,IF($Q19=TIME(1,0,0),コード表!$B$68,IF($Q19=TIME(1,30,0),コード表!$B$69,IF($Q19=TIME(2,0,0),コード表!$B$70,IF($Q19=TIME(2,30,0),コード表!$B$71,IF($Q19=TIME(3,0,0),コード表!$B$72,IF($Q19=TIME(3,30,0),コード表!$B$73,IF($Q19=TIME(4,0,0),コード表!$B$74,IF($Q19=TIME(4,30,0),コード表!$B$75,IF($Q19=TIME(5,0,0),コード表!$B$76,IF($Q19=TIME(5,30,0),コード表!$B$77,IF($Q19=TIME(6,0,0),コード表!$B$78,IF($Q19=TIME(6,30,0),コード表!$B$79,IF($Q19=TIME(7,0,0),コード表!$B$80,IF($Q19=TIME(7,30,0),コード表!$B$81,IF($Q19=TIME(8,0,0),コード表!$B$82,IF($Q19=TIME(8,30,0),コード表!$B$83,IF($Q19=TIME(9,0,0),コード表!$B$84,IF($Q19=TIME(9,30,0),コード表!$B$85,IF($Q19=TIME(10,0,0),コード表!$B$86,IF($Q19=TIME(10,30,0),コード表!$B$87,IF($Q19=TIME(11,0,0),コード表!$B$88,IF($Q19=TIME(11,30,0),コード表!$B$89,IF($Q19=TIME(12,0,0),コード表!$B$90,IF($Q19=TIME(12,30,0),コード表!$B$91,IF($Q19=TIME(13,0,0),コード表!$B$92,IF($Q19=TIME(13,30,0),コード表!$B$93,IF($Q19=TIME(14,0,0),コード表!$B$94,IF($Q19=TIME(14,30,0),コード表!$B$95,IF($Q19=TIME(15,0,0),コード表!$B$96,IF($Q19=TIME(15,30,0),コード表!$B$97,IF($Q19=TIME(16,0,0),コード表!$B$98,"")))))))))))))))))))))))))))))))))))</f>
        <v/>
      </c>
      <c r="BD19" s="51" t="str">
        <f>IF($AK$7="","",IF($AK$7="有","",IF(V19="","",IF($Q19=TIME(0,30,0),コード表!$B$99,IF($Q19=TIME(1,0,0),コード表!$B$100,IF($Q19=TIME(1,30,0),コード表!$B$101,IF($Q19=TIME(2,0,0),コード表!$B$102,IF($Q19=TIME(2,30,0),コード表!$B$103,IF($Q19=TIME(3,0,0),コード表!$B$104,IF($Q19=TIME(3,30,0),コード表!$B$105,IF($Q19=TIME(4,0,0),コード表!$B$106,IF($Q19=TIME(4,30,0),コード表!$B$107,IF($Q19=TIME(5,0,0),コード表!$B$108,IF($Q19=TIME(5,30,0),コード表!$B$109,IF($Q19=TIME(6,0,0),コード表!$B$110,IF($Q19=TIME(6,30,0),コード表!$B$111,IF($Q19=TIME(7,0,0),コード表!$B$112,IF($Q19=TIME(7,30,0),コード表!$B$113,IF($Q19=TIME(8,0,0),コード表!$B$114,IF($Q19=TIME(8,30,0),コード表!$B$115,IF($Q19=TIME(9,0,0),コード表!$B$116,IF($Q19=TIME(9,30,0),コード表!$B$117,IF($Q19=TIME(10,0,0),コード表!$B$118,IF($Q19=TIME(10,30,0),コード表!$B$119,IF($Q19=TIME(11,0,0),コード表!$B$120,IF($Q19=TIME(11,30,0),コード表!$B$121,IF($Q19=TIME(12,0,0),コード表!$B$122,IF($Q19=TIME(12,30,0),コード表!$B$123,IF($Q19=TIME(13,0,0),コード表!$B$124,IF($Q19=TIME(13,30,0),コード表!$B$125,IF($Q19=TIME(14,0,0),コード表!$B$126,IF($Q19=TIME(14,30,0),コード表!$B$127,IF($Q19=TIME(15,0,0),コード表!$B$128,IF($Q19=TIME(15,30,0),コード表!$B$129,IF($Q19=TIME(16,0,0),コード表!$B$130,"")))))))))))))))))))))))))))))))))))</f>
        <v/>
      </c>
      <c r="BE19" s="52" t="str">
        <f t="shared" si="8"/>
        <v/>
      </c>
      <c r="BF19" s="52" t="str">
        <f t="shared" si="9"/>
        <v/>
      </c>
      <c r="BG19" s="52" t="str">
        <f t="shared" si="10"/>
        <v/>
      </c>
      <c r="BH19" s="52" t="str">
        <f t="shared" si="11"/>
        <v/>
      </c>
      <c r="BI19" s="51">
        <f>IF($AK$7="無",0,IF($AK$7="",0,IF($BF19=TIME(0,30,0),コード表!$B$131,IF($BF19=TIME(1,0,0),コード表!$B$132,IF($BF19=TIME(1,30,0),コード表!$B$133,IF($BF19=TIME(2,0,0),コード表!$B$134,IF($BF19=TIME(2,30,0),コード表!$B$135,IF($BF19=TIME(3,0,0),コード表!$B$136))))))))</f>
        <v>0</v>
      </c>
      <c r="BJ19" s="51">
        <f>IF($AK$7="無",0,IF($AK$7="",0,IF($BH19=TIME(0,30,0),コード表!$B$131,IF($BH19=TIME(1,0,0),コード表!$B$132,IF($BH19=TIME(1,30,0),コード表!$B$133,IF($BH19=TIME(2,0,0),コード表!$B$134,IF($BH19=TIME(2,30,0),コード表!$B$135,IF($BH19=TIME(3,0,0),コード表!$B$136,IF($BH19=TIME(3,30,0),コード表!$B$137,IF($BH19=TIME(4,0,0),コード表!$B$138,IF($BH19=TIME(4,30,0),コード表!$B$139,IF($BH19=TIME(5,0,0),コード表!$B$140,IF($BH19=TIME(5,30,0),コード表!$B$141,IF($BH19=TIME(6,0,0),コード表!$B$142))))))))))))))</f>
        <v>0</v>
      </c>
      <c r="BK19" s="51" t="str">
        <f>IF($AK$7="有","",IF(AND(T19="",V19=""),IF($BF19=TIME(0,30,0),コード表!$B$143,IF($BF19=TIME(1,0,0),コード表!$B$144,IF($BF19=TIME(1,30,0),コード表!$B$145,IF($BF19=TIME(2,0,0),コード表!$B$146,IF($BF19=TIME(2,30,0),コード表!$B$147,IF($BF19=TIME(3,0,0),コード表!$B$148)))))),IF(AND(T19="〇",V19=""),IF($BF19=TIME(0,30,0),コード表!$B$155,IF($BF19=TIME(1,0,0),コード表!$B$156,IF($BF19=TIME(1,30,0),コード表!$B$157,IF($BF19=TIME(2,0,0),コード表!$B$158,IF($BF19=TIME(2,30,0),コード表!$B$159,IF($BF19=TIME(3,0,0),コード表!$B$160)))))),IF(AND(T19="",V19="〇"),IF($BF19=TIME(0,30,0),コード表!$B$167,IF($BF19=TIME(1,0,0),コード表!$B$168,IF($BF19=TIME(1,30,0),コード表!$B$169,IF($BF19=TIME(2,0,0),コード表!$B$170,IF($BF19=TIME(2,30,0),コード表!$B$171,IF($BF19=TIME(3,0,0),コード表!$B$172))))))))))</f>
        <v/>
      </c>
      <c r="BL19" s="51" t="str">
        <f>IF($AK$7="有","",IF(AND(T19="",V19=""),IF($BH19=TIME(0,30,0),コード表!$B$143,IF($BH19=TIME(1,0,0),コード表!$B$144,IF($BH19=TIME(1,30,0),コード表!$B$145,IF($BH19=TIME(2,0,0),コード表!$B$146,IF($BH19=TIME(2,30,0),コード表!$B$147,IF($BH19=TIME(3,0,0),コード表!$B$148,IF($BH19=TIME(3,30,0),コード表!$B$149,IF($BH19=TIME(4,0,0),コード表!$B$150,IF($BH19=TIME(4,30,0),コード表!$B$151,IF($BH19=TIME(5,0,0),コード表!$B$152,IF($BH19=TIME(5,30,0),コード表!$B$153,IF($BH19=TIME(6,0,0),コード表!$B$154)))))))))))),IF(AND(T19="〇",V19=""),IF($BH19=TIME(0,30,0),コード表!$B$155,IF($BH19=TIME(1,0,0),コード表!$B$156,IF($BH19=TIME(1,30,0),コード表!$B$157,IF($BH19=TIME(2,0,0),コード表!$B$158,IF($BH19=TIME(2,30,0),コード表!$B$159,IF($BH19=TIME(3,0,0),コード表!$B$160,IF($BH19=TIME(3,30,0),コード表!$B$161,IF($BH19=TIME(4,0,0),コード表!$B$162,IF($BH19=TIME(4,30,0),コード表!$B$163,IF($BH19=TIME(5,0,0),コード表!$B$164,IF($BH19=TIME(5,30,0),コード表!$B$165,IF($BH19=TIME(6,0,0),コード表!$B$166)))))))))))),IF(AND(T19="",V19="〇"),IF($BH19=TIME(0,30,0),コード表!$B$167,IF($BH19=TIME(1,0,0),コード表!$B$168,IF($BH19=TIME(1,30,0),コード表!$B$169,IF($BH19=TIME(2,0,0),コード表!$B$170,IF($BH19=TIME(2,30,0),コード表!$B$171,IF($BH19=TIME(3,0,0),コード表!$B$172,IF($BH19=TIME(3,30,0),コード表!$B$173,IF($BH19=TIME(4,0,0),コード表!$B$174,IF($BH19=TIME(4,30,0),コード表!$B$175,IF($BH19=TIME(5,0,0),コード表!$B$176,IF($BH19=TIME(5,30,0),コード表!$B$177,IF($BH19=TIME(6,0,0),コード表!$B$178))))))))))))))))</f>
        <v/>
      </c>
      <c r="BM19" s="51">
        <f t="shared" si="12"/>
        <v>0</v>
      </c>
      <c r="BN19" s="77">
        <f t="shared" si="3"/>
        <v>0</v>
      </c>
      <c r="BO19" s="51">
        <f>IF(AD19=1,コード表!$B$179,IF(AD19=2,コード表!$B$180,IF(AD19=3,コード表!$B$181,IF(AD19=4,コード表!$B$182,IF(AD19=5,コード表!$B$183,IF('実績記録 (２枚用)'!AD19=6,コード表!$B$184,))))))</f>
        <v>0</v>
      </c>
      <c r="BP19" s="51">
        <f t="shared" si="13"/>
        <v>0</v>
      </c>
      <c r="BQ19" s="60"/>
      <c r="BR19" s="60"/>
      <c r="BS19" s="60"/>
      <c r="BU19" s="1">
        <f t="shared" si="14"/>
        <v>0</v>
      </c>
      <c r="BV19" s="1">
        <f t="shared" si="14"/>
        <v>0</v>
      </c>
      <c r="BW19" s="1">
        <f t="shared" si="14"/>
        <v>0</v>
      </c>
      <c r="BX19" s="1">
        <f t="shared" si="14"/>
        <v>0</v>
      </c>
      <c r="BZ19" s="93">
        <f t="shared" si="15"/>
        <v>0</v>
      </c>
    </row>
    <row r="20" spans="1:78" s="1" customFormat="1" ht="33" customHeight="1" thickTop="1" thickBot="1">
      <c r="A20" s="2"/>
      <c r="B20" s="6"/>
      <c r="C20" s="392"/>
      <c r="D20" s="224"/>
      <c r="E20" s="345" t="str">
        <f t="shared" si="0"/>
        <v/>
      </c>
      <c r="F20" s="346"/>
      <c r="G20" s="356"/>
      <c r="H20" s="357"/>
      <c r="I20" s="88" t="s">
        <v>50</v>
      </c>
      <c r="J20" s="358"/>
      <c r="K20" s="357"/>
      <c r="L20" s="358"/>
      <c r="M20" s="357"/>
      <c r="N20" s="88" t="s">
        <v>50</v>
      </c>
      <c r="O20" s="223"/>
      <c r="P20" s="295"/>
      <c r="Q20" s="348" t="str">
        <f t="shared" si="16"/>
        <v/>
      </c>
      <c r="R20" s="349"/>
      <c r="S20" s="350"/>
      <c r="T20" s="298"/>
      <c r="U20" s="261"/>
      <c r="V20" s="203"/>
      <c r="W20" s="261"/>
      <c r="X20" s="296" t="str">
        <f t="shared" si="1"/>
        <v/>
      </c>
      <c r="Y20" s="297"/>
      <c r="Z20" s="310" t="str">
        <f t="shared" si="4"/>
        <v/>
      </c>
      <c r="AA20" s="312"/>
      <c r="AB20" s="453"/>
      <c r="AC20" s="454"/>
      <c r="AD20" s="203"/>
      <c r="AE20" s="204"/>
      <c r="AF20" s="341">
        <f t="shared" si="2"/>
        <v>0</v>
      </c>
      <c r="AG20" s="342"/>
      <c r="AH20" s="342"/>
      <c r="AI20" s="343"/>
      <c r="AJ20" s="396" t="str">
        <f t="shared" si="5"/>
        <v/>
      </c>
      <c r="AK20" s="397"/>
      <c r="AL20" s="190"/>
      <c r="AM20" s="177"/>
      <c r="AN20" s="177"/>
      <c r="AO20" s="177"/>
      <c r="AP20" s="177"/>
      <c r="AQ20" s="177"/>
      <c r="AR20" s="177"/>
      <c r="AS20" s="177"/>
      <c r="AT20" s="178"/>
      <c r="AU20" s="87"/>
      <c r="AV20" s="2"/>
      <c r="AW20" s="69" t="str">
        <f>IF(C20="","",DATE(請求書!$K$29,請求書!$Q$29,'実績記録 (２枚用)'!C20))</f>
        <v/>
      </c>
      <c r="AX20" s="52">
        <f t="shared" si="6"/>
        <v>0</v>
      </c>
      <c r="AY20" s="52">
        <f t="shared" si="7"/>
        <v>0</v>
      </c>
      <c r="AZ20" s="52">
        <f t="shared" si="17"/>
        <v>0</v>
      </c>
      <c r="BA20" s="51">
        <f>IF($AK$7="無",0,IF($AK$7="",0,IF($Q20=TIME(0,30,0),コード表!$B$3,IF($Q20=TIME(1,0,0),コード表!$B$4,IF($Q20=TIME(1,30,0),コード表!$B$5,IF($Q20=TIME(2,0,0),コード表!$B$6,IF($Q20=TIME(2,30,0),コード表!$B$7,IF($Q20=TIME(3,0,0),コード表!$B$8,IF($Q20=TIME(3,30,0),コード表!$B$9,IF($Q20=TIME(4,0,0),コード表!$B$10,IF($Q20=TIME(4,30,0),コード表!$B$11,IF($Q20=TIME(5,0,0),コード表!$B$12,IF($Q20=TIME(5,30,0),コード表!$B$13,IF($Q20=TIME(6,0,0),コード表!$B$14,IF($Q20=TIME(6,30,0),コード表!$B$15,IF($Q20=TIME(7,0,0),コード表!$B$16,IF($Q20=TIME(7,30,0),コード表!$B$17,IF($Q20=TIME(8,0,0),コード表!$B$18,IF($Q20=TIME(8,30,0),コード表!$B$19,IF($Q20=TIME(9,0,0),コード表!$B$20,IF($Q20=TIME(9,30,0),コード表!$B$21,IF($Q20=TIME(10,0,0),コード表!$B$22,IF($Q20=TIME(10,30,0),コード表!$B$23,IF($Q20=TIME(11,0,0),コード表!$B$24,IF($Q20=TIME(11,30,0),コード表!$B$25,IF($Q20=TIME(12,0,0),コード表!$B$26,IF($Q20=TIME(12,30,0),コード表!$B$27,IF($Q20=TIME(13,0,0),コード表!$B$28,IF($Q20=TIME(13,30,0),コード表!$B$29,IF($Q20=TIME(14,0,0),コード表!$B$30,IF($Q20=TIME(14,30,0),コード表!$B$31,IF($Q20=TIME(15,0,0),コード表!$B$32,IF($Q20=TIME(15,30,0),コード表!$B$33,IF($Q20=TIME(16,0,0),コード表!$B$34,""))))))))))))))))))))))))))))))))))</f>
        <v>0</v>
      </c>
      <c r="BB20" s="51">
        <f>IF($AK$7="有",0,IF($AK$7="",0,IF($Q20=TIME(0,30,0),コード表!$B$35,IF($Q20=TIME(1,0,0),コード表!$B$36,IF($Q20=TIME(1,30,0),コード表!$B$37,IF($Q20=TIME(2,0,0),コード表!$B$38,IF($Q20=TIME(2,30,0),コード表!$B$39,IF($Q20=TIME(3,0,0),コード表!$B$40,IF($Q20=TIME(3,30,0),コード表!$B$41,IF($Q20=TIME(4,0,0),コード表!$B$42,IF($Q20=TIME(4,30,0),コード表!$B$43,IF($Q20=TIME(5,0,0),コード表!$B$44,IF($Q20=TIME(5,30,0),コード表!$B$45,IF($Q20=TIME(6,0,0),コード表!$B$46,IF($Q20=TIME(6,30,0),コード表!$B$47,IF($Q20=TIME(7,0,0),コード表!$B$48,IF($Q20=TIME(7,30,0),コード表!$B$49,IF($Q20=TIME(8,0,0),コード表!$B$50,IF($Q20=TIME(8,30,0),コード表!$B$51,IF($Q20=TIME(9,0,0),コード表!$B$52,IF($Q20=TIME(9,30,0),コード表!$B$53,IF($Q20=TIME(10,0,0),コード表!$B$54,IF($Q20=TIME(10,30,0),コード表!$B$55,IF($Q20=TIME(11,0,0),コード表!$B$56,IF($Q20=TIME(11,30,0),コード表!$B$57,IF($Q20=TIME(12,0,0),コード表!$B$58,IF($Q20=TIME(12,30,0),コード表!$B$59,IF($Q20=TIME(13,0,0),コード表!$B$60,IF($Q20=TIME(13,30,0),コード表!$B$61,IF($Q20=TIME(14,0,0),コード表!$B$62,IF($Q20=TIME(14,30,0),コード表!$B$63,IF($Q20=TIME(15,0,0),コード表!$B$64,IF($Q20=TIME(15,30,0),コード表!$B$65,IF($Q20=TIME(16,0,0),コード表!$B$66,""))))))))))))))))))))))))))))))))))</f>
        <v>0</v>
      </c>
      <c r="BC20" s="51" t="str">
        <f>IF($AK$7="","",IF($AK$7="有","",IF(T20="","",IF($Q20=TIME(0,30,0),コード表!$B$67,IF($Q20=TIME(1,0,0),コード表!$B$68,IF($Q20=TIME(1,30,0),コード表!$B$69,IF($Q20=TIME(2,0,0),コード表!$B$70,IF($Q20=TIME(2,30,0),コード表!$B$71,IF($Q20=TIME(3,0,0),コード表!$B$72,IF($Q20=TIME(3,30,0),コード表!$B$73,IF($Q20=TIME(4,0,0),コード表!$B$74,IF($Q20=TIME(4,30,0),コード表!$B$75,IF($Q20=TIME(5,0,0),コード表!$B$76,IF($Q20=TIME(5,30,0),コード表!$B$77,IF($Q20=TIME(6,0,0),コード表!$B$78,IF($Q20=TIME(6,30,0),コード表!$B$79,IF($Q20=TIME(7,0,0),コード表!$B$80,IF($Q20=TIME(7,30,0),コード表!$B$81,IF($Q20=TIME(8,0,0),コード表!$B$82,IF($Q20=TIME(8,30,0),コード表!$B$83,IF($Q20=TIME(9,0,0),コード表!$B$84,IF($Q20=TIME(9,30,0),コード表!$B$85,IF($Q20=TIME(10,0,0),コード表!$B$86,IF($Q20=TIME(10,30,0),コード表!$B$87,IF($Q20=TIME(11,0,0),コード表!$B$88,IF($Q20=TIME(11,30,0),コード表!$B$89,IF($Q20=TIME(12,0,0),コード表!$B$90,IF($Q20=TIME(12,30,0),コード表!$B$91,IF($Q20=TIME(13,0,0),コード表!$B$92,IF($Q20=TIME(13,30,0),コード表!$B$93,IF($Q20=TIME(14,0,0),コード表!$B$94,IF($Q20=TIME(14,30,0),コード表!$B$95,IF($Q20=TIME(15,0,0),コード表!$B$96,IF($Q20=TIME(15,30,0),コード表!$B$97,IF($Q20=TIME(16,0,0),コード表!$B$98,"")))))))))))))))))))))))))))))))))))</f>
        <v/>
      </c>
      <c r="BD20" s="51" t="str">
        <f>IF($AK$7="","",IF($AK$7="有","",IF(V20="","",IF($Q20=TIME(0,30,0),コード表!$B$99,IF($Q20=TIME(1,0,0),コード表!$B$100,IF($Q20=TIME(1,30,0),コード表!$B$101,IF($Q20=TIME(2,0,0),コード表!$B$102,IF($Q20=TIME(2,30,0),コード表!$B$103,IF($Q20=TIME(3,0,0),コード表!$B$104,IF($Q20=TIME(3,30,0),コード表!$B$105,IF($Q20=TIME(4,0,0),コード表!$B$106,IF($Q20=TIME(4,30,0),コード表!$B$107,IF($Q20=TIME(5,0,0),コード表!$B$108,IF($Q20=TIME(5,30,0),コード表!$B$109,IF($Q20=TIME(6,0,0),コード表!$B$110,IF($Q20=TIME(6,30,0),コード表!$B$111,IF($Q20=TIME(7,0,0),コード表!$B$112,IF($Q20=TIME(7,30,0),コード表!$B$113,IF($Q20=TIME(8,0,0),コード表!$B$114,IF($Q20=TIME(8,30,0),コード表!$B$115,IF($Q20=TIME(9,0,0),コード表!$B$116,IF($Q20=TIME(9,30,0),コード表!$B$117,IF($Q20=TIME(10,0,0),コード表!$B$118,IF($Q20=TIME(10,30,0),コード表!$B$119,IF($Q20=TIME(11,0,0),コード表!$B$120,IF($Q20=TIME(11,30,0),コード表!$B$121,IF($Q20=TIME(12,0,0),コード表!$B$122,IF($Q20=TIME(12,30,0),コード表!$B$123,IF($Q20=TIME(13,0,0),コード表!$B$124,IF($Q20=TIME(13,30,0),コード表!$B$125,IF($Q20=TIME(14,0,0),コード表!$B$126,IF($Q20=TIME(14,30,0),コード表!$B$127,IF($Q20=TIME(15,0,0),コード表!$B$128,IF($Q20=TIME(15,30,0),コード表!$B$129,IF($Q20=TIME(16,0,0),コード表!$B$130,"")))))))))))))))))))))))))))))))))))</f>
        <v/>
      </c>
      <c r="BE20" s="52" t="str">
        <f t="shared" si="8"/>
        <v/>
      </c>
      <c r="BF20" s="52" t="str">
        <f t="shared" si="9"/>
        <v/>
      </c>
      <c r="BG20" s="52" t="str">
        <f t="shared" si="10"/>
        <v/>
      </c>
      <c r="BH20" s="52" t="str">
        <f t="shared" si="11"/>
        <v/>
      </c>
      <c r="BI20" s="51">
        <f>IF($AK$7="無",0,IF($AK$7="",0,IF($BF20=TIME(0,30,0),コード表!$B$131,IF($BF20=TIME(1,0,0),コード表!$B$132,IF($BF20=TIME(1,30,0),コード表!$B$133,IF($BF20=TIME(2,0,0),コード表!$B$134,IF($BF20=TIME(2,30,0),コード表!$B$135,IF($BF20=TIME(3,0,0),コード表!$B$136))))))))</f>
        <v>0</v>
      </c>
      <c r="BJ20" s="51">
        <f>IF($AK$7="無",0,IF($AK$7="",0,IF($BH20=TIME(0,30,0),コード表!$B$131,IF($BH20=TIME(1,0,0),コード表!$B$132,IF($BH20=TIME(1,30,0),コード表!$B$133,IF($BH20=TIME(2,0,0),コード表!$B$134,IF($BH20=TIME(2,30,0),コード表!$B$135,IF($BH20=TIME(3,0,0),コード表!$B$136,IF($BH20=TIME(3,30,0),コード表!$B$137,IF($BH20=TIME(4,0,0),コード表!$B$138,IF($BH20=TIME(4,30,0),コード表!$B$139,IF($BH20=TIME(5,0,0),コード表!$B$140,IF($BH20=TIME(5,30,0),コード表!$B$141,IF($BH20=TIME(6,0,0),コード表!$B$142))))))))))))))</f>
        <v>0</v>
      </c>
      <c r="BK20" s="51" t="str">
        <f>IF($AK$7="有","",IF(AND(T20="",V20=""),IF($BF20=TIME(0,30,0),コード表!$B$143,IF($BF20=TIME(1,0,0),コード表!$B$144,IF($BF20=TIME(1,30,0),コード表!$B$145,IF($BF20=TIME(2,0,0),コード表!$B$146,IF($BF20=TIME(2,30,0),コード表!$B$147,IF($BF20=TIME(3,0,0),コード表!$B$148)))))),IF(AND(T20="〇",V20=""),IF($BF20=TIME(0,30,0),コード表!$B$155,IF($BF20=TIME(1,0,0),コード表!$B$156,IF($BF20=TIME(1,30,0),コード表!$B$157,IF($BF20=TIME(2,0,0),コード表!$B$158,IF($BF20=TIME(2,30,0),コード表!$B$159,IF($BF20=TIME(3,0,0),コード表!$B$160)))))),IF(AND(T20="",V20="〇"),IF($BF20=TIME(0,30,0),コード表!$B$167,IF($BF20=TIME(1,0,0),コード表!$B$168,IF($BF20=TIME(1,30,0),コード表!$B$169,IF($BF20=TIME(2,0,0),コード表!$B$170,IF($BF20=TIME(2,30,0),コード表!$B$171,IF($BF20=TIME(3,0,0),コード表!$B$172))))))))))</f>
        <v/>
      </c>
      <c r="BL20" s="51" t="str">
        <f>IF($AK$7="有","",IF(AND(T20="",V20=""),IF($BH20=TIME(0,30,0),コード表!$B$143,IF($BH20=TIME(1,0,0),コード表!$B$144,IF($BH20=TIME(1,30,0),コード表!$B$145,IF($BH20=TIME(2,0,0),コード表!$B$146,IF($BH20=TIME(2,30,0),コード表!$B$147,IF($BH20=TIME(3,0,0),コード表!$B$148,IF($BH20=TIME(3,30,0),コード表!$B$149,IF($BH20=TIME(4,0,0),コード表!$B$150,IF($BH20=TIME(4,30,0),コード表!$B$151,IF($BH20=TIME(5,0,0),コード表!$B$152,IF($BH20=TIME(5,30,0),コード表!$B$153,IF($BH20=TIME(6,0,0),コード表!$B$154)))))))))))),IF(AND(T20="〇",V20=""),IF($BH20=TIME(0,30,0),コード表!$B$155,IF($BH20=TIME(1,0,0),コード表!$B$156,IF($BH20=TIME(1,30,0),コード表!$B$157,IF($BH20=TIME(2,0,0),コード表!$B$158,IF($BH20=TIME(2,30,0),コード表!$B$159,IF($BH20=TIME(3,0,0),コード表!$B$160,IF($BH20=TIME(3,30,0),コード表!$B$161,IF($BH20=TIME(4,0,0),コード表!$B$162,IF($BH20=TIME(4,30,0),コード表!$B$163,IF($BH20=TIME(5,0,0),コード表!$B$164,IF($BH20=TIME(5,30,0),コード表!$B$165,IF($BH20=TIME(6,0,0),コード表!$B$166)))))))))))),IF(AND(T20="",V20="〇"),IF($BH20=TIME(0,30,0),コード表!$B$167,IF($BH20=TIME(1,0,0),コード表!$B$168,IF($BH20=TIME(1,30,0),コード表!$B$169,IF($BH20=TIME(2,0,0),コード表!$B$170,IF($BH20=TIME(2,30,0),コード表!$B$171,IF($BH20=TIME(3,0,0),コード表!$B$172,IF($BH20=TIME(3,30,0),コード表!$B$173,IF($BH20=TIME(4,0,0),コード表!$B$174,IF($BH20=TIME(4,30,0),コード表!$B$175,IF($BH20=TIME(5,0,0),コード表!$B$176,IF($BH20=TIME(5,30,0),コード表!$B$177,IF($BH20=TIME(6,0,0),コード表!$B$178))))))))))))))))</f>
        <v/>
      </c>
      <c r="BM20" s="51">
        <f t="shared" si="12"/>
        <v>0</v>
      </c>
      <c r="BN20" s="77">
        <f t="shared" si="3"/>
        <v>0</v>
      </c>
      <c r="BO20" s="51">
        <f>IF(AD20=1,コード表!$B$179,IF(AD20=2,コード表!$B$180,IF(AD20=3,コード表!$B$181,IF(AD20=4,コード表!$B$182,IF(AD20=5,コード表!$B$183,IF('実績記録 (２枚用)'!AD20=6,コード表!$B$184,))))))</f>
        <v>0</v>
      </c>
      <c r="BP20" s="51">
        <f t="shared" si="13"/>
        <v>0</v>
      </c>
      <c r="BQ20" s="60"/>
      <c r="BR20" s="60"/>
      <c r="BS20" s="60"/>
      <c r="BU20" s="1">
        <f t="shared" si="14"/>
        <v>0</v>
      </c>
      <c r="BV20" s="1">
        <f t="shared" si="14"/>
        <v>0</v>
      </c>
      <c r="BW20" s="1">
        <f t="shared" si="14"/>
        <v>0</v>
      </c>
      <c r="BX20" s="1">
        <f t="shared" si="14"/>
        <v>0</v>
      </c>
      <c r="BZ20" s="93">
        <f t="shared" si="15"/>
        <v>0</v>
      </c>
    </row>
    <row r="21" spans="1:78" s="1" customFormat="1" ht="33" customHeight="1" thickTop="1" thickBot="1">
      <c r="A21" s="2"/>
      <c r="B21" s="6"/>
      <c r="C21" s="392"/>
      <c r="D21" s="224"/>
      <c r="E21" s="345" t="str">
        <f t="shared" si="0"/>
        <v/>
      </c>
      <c r="F21" s="346"/>
      <c r="G21" s="356"/>
      <c r="H21" s="357"/>
      <c r="I21" s="88" t="s">
        <v>50</v>
      </c>
      <c r="J21" s="358"/>
      <c r="K21" s="357"/>
      <c r="L21" s="358"/>
      <c r="M21" s="357"/>
      <c r="N21" s="88" t="s">
        <v>50</v>
      </c>
      <c r="O21" s="223"/>
      <c r="P21" s="295"/>
      <c r="Q21" s="348" t="str">
        <f t="shared" si="16"/>
        <v/>
      </c>
      <c r="R21" s="349"/>
      <c r="S21" s="350"/>
      <c r="T21" s="298"/>
      <c r="U21" s="261"/>
      <c r="V21" s="203"/>
      <c r="W21" s="261"/>
      <c r="X21" s="296" t="str">
        <f t="shared" si="1"/>
        <v/>
      </c>
      <c r="Y21" s="297"/>
      <c r="Z21" s="310" t="str">
        <f t="shared" si="4"/>
        <v/>
      </c>
      <c r="AA21" s="312"/>
      <c r="AB21" s="453"/>
      <c r="AC21" s="454"/>
      <c r="AD21" s="203"/>
      <c r="AE21" s="204"/>
      <c r="AF21" s="341">
        <f t="shared" si="2"/>
        <v>0</v>
      </c>
      <c r="AG21" s="342"/>
      <c r="AH21" s="342"/>
      <c r="AI21" s="343"/>
      <c r="AJ21" s="396" t="str">
        <f t="shared" si="5"/>
        <v/>
      </c>
      <c r="AK21" s="397"/>
      <c r="AL21" s="190"/>
      <c r="AM21" s="177"/>
      <c r="AN21" s="177"/>
      <c r="AO21" s="177"/>
      <c r="AP21" s="177"/>
      <c r="AQ21" s="177"/>
      <c r="AR21" s="177"/>
      <c r="AS21" s="177"/>
      <c r="AT21" s="178"/>
      <c r="AU21" s="87"/>
      <c r="AV21" s="2"/>
      <c r="AW21" s="69" t="str">
        <f>IF(C21="","",DATE(請求書!$K$29,請求書!$Q$29,'実績記録 (２枚用)'!C21))</f>
        <v/>
      </c>
      <c r="AX21" s="52">
        <f t="shared" si="6"/>
        <v>0</v>
      </c>
      <c r="AY21" s="52">
        <f t="shared" si="7"/>
        <v>0</v>
      </c>
      <c r="AZ21" s="52">
        <f t="shared" si="17"/>
        <v>0</v>
      </c>
      <c r="BA21" s="51">
        <f>IF($AK$7="無",0,IF($AK$7="",0,IF($Q21=TIME(0,30,0),コード表!$B$3,IF($Q21=TIME(1,0,0),コード表!$B$4,IF($Q21=TIME(1,30,0),コード表!$B$5,IF($Q21=TIME(2,0,0),コード表!$B$6,IF($Q21=TIME(2,30,0),コード表!$B$7,IF($Q21=TIME(3,0,0),コード表!$B$8,IF($Q21=TIME(3,30,0),コード表!$B$9,IF($Q21=TIME(4,0,0),コード表!$B$10,IF($Q21=TIME(4,30,0),コード表!$B$11,IF($Q21=TIME(5,0,0),コード表!$B$12,IF($Q21=TIME(5,30,0),コード表!$B$13,IF($Q21=TIME(6,0,0),コード表!$B$14,IF($Q21=TIME(6,30,0),コード表!$B$15,IF($Q21=TIME(7,0,0),コード表!$B$16,IF($Q21=TIME(7,30,0),コード表!$B$17,IF($Q21=TIME(8,0,0),コード表!$B$18,IF($Q21=TIME(8,30,0),コード表!$B$19,IF($Q21=TIME(9,0,0),コード表!$B$20,IF($Q21=TIME(9,30,0),コード表!$B$21,IF($Q21=TIME(10,0,0),コード表!$B$22,IF($Q21=TIME(10,30,0),コード表!$B$23,IF($Q21=TIME(11,0,0),コード表!$B$24,IF($Q21=TIME(11,30,0),コード表!$B$25,IF($Q21=TIME(12,0,0),コード表!$B$26,IF($Q21=TIME(12,30,0),コード表!$B$27,IF($Q21=TIME(13,0,0),コード表!$B$28,IF($Q21=TIME(13,30,0),コード表!$B$29,IF($Q21=TIME(14,0,0),コード表!$B$30,IF($Q21=TIME(14,30,0),コード表!$B$31,IF($Q21=TIME(15,0,0),コード表!$B$32,IF($Q21=TIME(15,30,0),コード表!$B$33,IF($Q21=TIME(16,0,0),コード表!$B$34,""))))))))))))))))))))))))))))))))))</f>
        <v>0</v>
      </c>
      <c r="BB21" s="51">
        <f>IF($AK$7="有",0,IF($AK$7="",0,IF($Q21=TIME(0,30,0),コード表!$B$35,IF($Q21=TIME(1,0,0),コード表!$B$36,IF($Q21=TIME(1,30,0),コード表!$B$37,IF($Q21=TIME(2,0,0),コード表!$B$38,IF($Q21=TIME(2,30,0),コード表!$B$39,IF($Q21=TIME(3,0,0),コード表!$B$40,IF($Q21=TIME(3,30,0),コード表!$B$41,IF($Q21=TIME(4,0,0),コード表!$B$42,IF($Q21=TIME(4,30,0),コード表!$B$43,IF($Q21=TIME(5,0,0),コード表!$B$44,IF($Q21=TIME(5,30,0),コード表!$B$45,IF($Q21=TIME(6,0,0),コード表!$B$46,IF($Q21=TIME(6,30,0),コード表!$B$47,IF($Q21=TIME(7,0,0),コード表!$B$48,IF($Q21=TIME(7,30,0),コード表!$B$49,IF($Q21=TIME(8,0,0),コード表!$B$50,IF($Q21=TIME(8,30,0),コード表!$B$51,IF($Q21=TIME(9,0,0),コード表!$B$52,IF($Q21=TIME(9,30,0),コード表!$B$53,IF($Q21=TIME(10,0,0),コード表!$B$54,IF($Q21=TIME(10,30,0),コード表!$B$55,IF($Q21=TIME(11,0,0),コード表!$B$56,IF($Q21=TIME(11,30,0),コード表!$B$57,IF($Q21=TIME(12,0,0),コード表!$B$58,IF($Q21=TIME(12,30,0),コード表!$B$59,IF($Q21=TIME(13,0,0),コード表!$B$60,IF($Q21=TIME(13,30,0),コード表!$B$61,IF($Q21=TIME(14,0,0),コード表!$B$62,IF($Q21=TIME(14,30,0),コード表!$B$63,IF($Q21=TIME(15,0,0),コード表!$B$64,IF($Q21=TIME(15,30,0),コード表!$B$65,IF($Q21=TIME(16,0,0),コード表!$B$66,""))))))))))))))))))))))))))))))))))</f>
        <v>0</v>
      </c>
      <c r="BC21" s="51" t="str">
        <f>IF($AK$7="","",IF($AK$7="有","",IF(T21="","",IF($Q21=TIME(0,30,0),コード表!$B$67,IF($Q21=TIME(1,0,0),コード表!$B$68,IF($Q21=TIME(1,30,0),コード表!$B$69,IF($Q21=TIME(2,0,0),コード表!$B$70,IF($Q21=TIME(2,30,0),コード表!$B$71,IF($Q21=TIME(3,0,0),コード表!$B$72,IF($Q21=TIME(3,30,0),コード表!$B$73,IF($Q21=TIME(4,0,0),コード表!$B$74,IF($Q21=TIME(4,30,0),コード表!$B$75,IF($Q21=TIME(5,0,0),コード表!$B$76,IF($Q21=TIME(5,30,0),コード表!$B$77,IF($Q21=TIME(6,0,0),コード表!$B$78,IF($Q21=TIME(6,30,0),コード表!$B$79,IF($Q21=TIME(7,0,0),コード表!$B$80,IF($Q21=TIME(7,30,0),コード表!$B$81,IF($Q21=TIME(8,0,0),コード表!$B$82,IF($Q21=TIME(8,30,0),コード表!$B$83,IF($Q21=TIME(9,0,0),コード表!$B$84,IF($Q21=TIME(9,30,0),コード表!$B$85,IF($Q21=TIME(10,0,0),コード表!$B$86,IF($Q21=TIME(10,30,0),コード表!$B$87,IF($Q21=TIME(11,0,0),コード表!$B$88,IF($Q21=TIME(11,30,0),コード表!$B$89,IF($Q21=TIME(12,0,0),コード表!$B$90,IF($Q21=TIME(12,30,0),コード表!$B$91,IF($Q21=TIME(13,0,0),コード表!$B$92,IF($Q21=TIME(13,30,0),コード表!$B$93,IF($Q21=TIME(14,0,0),コード表!$B$94,IF($Q21=TIME(14,30,0),コード表!$B$95,IF($Q21=TIME(15,0,0),コード表!$B$96,IF($Q21=TIME(15,30,0),コード表!$B$97,IF($Q21=TIME(16,0,0),コード表!$B$98,"")))))))))))))))))))))))))))))))))))</f>
        <v/>
      </c>
      <c r="BD21" s="51" t="str">
        <f>IF($AK$7="","",IF($AK$7="有","",IF(V21="","",IF($Q21=TIME(0,30,0),コード表!$B$99,IF($Q21=TIME(1,0,0),コード表!$B$100,IF($Q21=TIME(1,30,0),コード表!$B$101,IF($Q21=TIME(2,0,0),コード表!$B$102,IF($Q21=TIME(2,30,0),コード表!$B$103,IF($Q21=TIME(3,0,0),コード表!$B$104,IF($Q21=TIME(3,30,0),コード表!$B$105,IF($Q21=TIME(4,0,0),コード表!$B$106,IF($Q21=TIME(4,30,0),コード表!$B$107,IF($Q21=TIME(5,0,0),コード表!$B$108,IF($Q21=TIME(5,30,0),コード表!$B$109,IF($Q21=TIME(6,0,0),コード表!$B$110,IF($Q21=TIME(6,30,0),コード表!$B$111,IF($Q21=TIME(7,0,0),コード表!$B$112,IF($Q21=TIME(7,30,0),コード表!$B$113,IF($Q21=TIME(8,0,0),コード表!$B$114,IF($Q21=TIME(8,30,0),コード表!$B$115,IF($Q21=TIME(9,0,0),コード表!$B$116,IF($Q21=TIME(9,30,0),コード表!$B$117,IF($Q21=TIME(10,0,0),コード表!$B$118,IF($Q21=TIME(10,30,0),コード表!$B$119,IF($Q21=TIME(11,0,0),コード表!$B$120,IF($Q21=TIME(11,30,0),コード表!$B$121,IF($Q21=TIME(12,0,0),コード表!$B$122,IF($Q21=TIME(12,30,0),コード表!$B$123,IF($Q21=TIME(13,0,0),コード表!$B$124,IF($Q21=TIME(13,30,0),コード表!$B$125,IF($Q21=TIME(14,0,0),コード表!$B$126,IF($Q21=TIME(14,30,0),コード表!$B$127,IF($Q21=TIME(15,0,0),コード表!$B$128,IF($Q21=TIME(15,30,0),コード表!$B$129,IF($Q21=TIME(16,0,0),コード表!$B$130,"")))))))))))))))))))))))))))))))))))</f>
        <v/>
      </c>
      <c r="BE21" s="52" t="str">
        <f t="shared" si="8"/>
        <v/>
      </c>
      <c r="BF21" s="52" t="str">
        <f t="shared" si="9"/>
        <v/>
      </c>
      <c r="BG21" s="52" t="str">
        <f t="shared" si="10"/>
        <v/>
      </c>
      <c r="BH21" s="52" t="str">
        <f t="shared" si="11"/>
        <v/>
      </c>
      <c r="BI21" s="51">
        <f>IF($AK$7="無",0,IF($AK$7="",0,IF($BF21=TIME(0,30,0),コード表!$B$131,IF($BF21=TIME(1,0,0),コード表!$B$132,IF($BF21=TIME(1,30,0),コード表!$B$133,IF($BF21=TIME(2,0,0),コード表!$B$134,IF($BF21=TIME(2,30,0),コード表!$B$135,IF($BF21=TIME(3,0,0),コード表!$B$136))))))))</f>
        <v>0</v>
      </c>
      <c r="BJ21" s="51">
        <f>IF($AK$7="無",0,IF($AK$7="",0,IF($BH21=TIME(0,30,0),コード表!$B$131,IF($BH21=TIME(1,0,0),コード表!$B$132,IF($BH21=TIME(1,30,0),コード表!$B$133,IF($BH21=TIME(2,0,0),コード表!$B$134,IF($BH21=TIME(2,30,0),コード表!$B$135,IF($BH21=TIME(3,0,0),コード表!$B$136,IF($BH21=TIME(3,30,0),コード表!$B$137,IF($BH21=TIME(4,0,0),コード表!$B$138,IF($BH21=TIME(4,30,0),コード表!$B$139,IF($BH21=TIME(5,0,0),コード表!$B$140,IF($BH21=TIME(5,30,0),コード表!$B$141,IF($BH21=TIME(6,0,0),コード表!$B$142))))))))))))))</f>
        <v>0</v>
      </c>
      <c r="BK21" s="51" t="str">
        <f>IF($AK$7="有","",IF(AND(T21="",V21=""),IF($BF21=TIME(0,30,0),コード表!$B$143,IF($BF21=TIME(1,0,0),コード表!$B$144,IF($BF21=TIME(1,30,0),コード表!$B$145,IF($BF21=TIME(2,0,0),コード表!$B$146,IF($BF21=TIME(2,30,0),コード表!$B$147,IF($BF21=TIME(3,0,0),コード表!$B$148)))))),IF(AND(T21="〇",V21=""),IF($BF21=TIME(0,30,0),コード表!$B$155,IF($BF21=TIME(1,0,0),コード表!$B$156,IF($BF21=TIME(1,30,0),コード表!$B$157,IF($BF21=TIME(2,0,0),コード表!$B$158,IF($BF21=TIME(2,30,0),コード表!$B$159,IF($BF21=TIME(3,0,0),コード表!$B$160)))))),IF(AND(T21="",V21="〇"),IF($BF21=TIME(0,30,0),コード表!$B$167,IF($BF21=TIME(1,0,0),コード表!$B$168,IF($BF21=TIME(1,30,0),コード表!$B$169,IF($BF21=TIME(2,0,0),コード表!$B$170,IF($BF21=TIME(2,30,0),コード表!$B$171,IF($BF21=TIME(3,0,0),コード表!$B$172))))))))))</f>
        <v/>
      </c>
      <c r="BL21" s="51" t="str">
        <f>IF($AK$7="有","",IF(AND(T21="",V21=""),IF($BH21=TIME(0,30,0),コード表!$B$143,IF($BH21=TIME(1,0,0),コード表!$B$144,IF($BH21=TIME(1,30,0),コード表!$B$145,IF($BH21=TIME(2,0,0),コード表!$B$146,IF($BH21=TIME(2,30,0),コード表!$B$147,IF($BH21=TIME(3,0,0),コード表!$B$148,IF($BH21=TIME(3,30,0),コード表!$B$149,IF($BH21=TIME(4,0,0),コード表!$B$150,IF($BH21=TIME(4,30,0),コード表!$B$151,IF($BH21=TIME(5,0,0),コード表!$B$152,IF($BH21=TIME(5,30,0),コード表!$B$153,IF($BH21=TIME(6,0,0),コード表!$B$154)))))))))))),IF(AND(T21="〇",V21=""),IF($BH21=TIME(0,30,0),コード表!$B$155,IF($BH21=TIME(1,0,0),コード表!$B$156,IF($BH21=TIME(1,30,0),コード表!$B$157,IF($BH21=TIME(2,0,0),コード表!$B$158,IF($BH21=TIME(2,30,0),コード表!$B$159,IF($BH21=TIME(3,0,0),コード表!$B$160,IF($BH21=TIME(3,30,0),コード表!$B$161,IF($BH21=TIME(4,0,0),コード表!$B$162,IF($BH21=TIME(4,30,0),コード表!$B$163,IF($BH21=TIME(5,0,0),コード表!$B$164,IF($BH21=TIME(5,30,0),コード表!$B$165,IF($BH21=TIME(6,0,0),コード表!$B$166)))))))))))),IF(AND(T21="",V21="〇"),IF($BH21=TIME(0,30,0),コード表!$B$167,IF($BH21=TIME(1,0,0),コード表!$B$168,IF($BH21=TIME(1,30,0),コード表!$B$169,IF($BH21=TIME(2,0,0),コード表!$B$170,IF($BH21=TIME(2,30,0),コード表!$B$171,IF($BH21=TIME(3,0,0),コード表!$B$172,IF($BH21=TIME(3,30,0),コード表!$B$173,IF($BH21=TIME(4,0,0),コード表!$B$174,IF($BH21=TIME(4,30,0),コード表!$B$175,IF($BH21=TIME(5,0,0),コード表!$B$176,IF($BH21=TIME(5,30,0),コード表!$B$177,IF($BH21=TIME(6,0,0),コード表!$B$178))))))))))))))))</f>
        <v/>
      </c>
      <c r="BM21" s="51">
        <f t="shared" si="12"/>
        <v>0</v>
      </c>
      <c r="BN21" s="77">
        <f t="shared" si="3"/>
        <v>0</v>
      </c>
      <c r="BO21" s="51">
        <f>IF(AD21=1,コード表!$B$179,IF(AD21=2,コード表!$B$180,IF(AD21=3,コード表!$B$181,IF(AD21=4,コード表!$B$182,IF(AD21=5,コード表!$B$183,IF('実績記録 (２枚用)'!AD21=6,コード表!$B$184,))))))</f>
        <v>0</v>
      </c>
      <c r="BP21" s="51">
        <f t="shared" si="13"/>
        <v>0</v>
      </c>
      <c r="BQ21" s="60"/>
      <c r="BR21" s="60"/>
      <c r="BS21" s="60"/>
      <c r="BU21" s="1">
        <f t="shared" si="14"/>
        <v>0</v>
      </c>
      <c r="BV21" s="1">
        <f t="shared" si="14"/>
        <v>0</v>
      </c>
      <c r="BW21" s="1">
        <f t="shared" si="14"/>
        <v>0</v>
      </c>
      <c r="BX21" s="1">
        <f t="shared" si="14"/>
        <v>0</v>
      </c>
      <c r="BZ21" s="93">
        <f t="shared" si="15"/>
        <v>0</v>
      </c>
    </row>
    <row r="22" spans="1:78" s="1" customFormat="1" ht="33" customHeight="1" thickTop="1" thickBot="1">
      <c r="A22" s="2"/>
      <c r="B22" s="6"/>
      <c r="C22" s="392"/>
      <c r="D22" s="224"/>
      <c r="E22" s="345" t="str">
        <f t="shared" si="0"/>
        <v/>
      </c>
      <c r="F22" s="346"/>
      <c r="G22" s="356"/>
      <c r="H22" s="357"/>
      <c r="I22" s="88" t="s">
        <v>50</v>
      </c>
      <c r="J22" s="358"/>
      <c r="K22" s="357"/>
      <c r="L22" s="358"/>
      <c r="M22" s="357"/>
      <c r="N22" s="88" t="s">
        <v>50</v>
      </c>
      <c r="O22" s="223"/>
      <c r="P22" s="295"/>
      <c r="Q22" s="348" t="str">
        <f t="shared" si="16"/>
        <v/>
      </c>
      <c r="R22" s="349"/>
      <c r="S22" s="350"/>
      <c r="T22" s="298"/>
      <c r="U22" s="261"/>
      <c r="V22" s="203"/>
      <c r="W22" s="261"/>
      <c r="X22" s="296" t="str">
        <f t="shared" si="1"/>
        <v/>
      </c>
      <c r="Y22" s="297"/>
      <c r="Z22" s="310" t="str">
        <f t="shared" si="4"/>
        <v/>
      </c>
      <c r="AA22" s="312"/>
      <c r="AB22" s="453"/>
      <c r="AC22" s="454"/>
      <c r="AD22" s="203"/>
      <c r="AE22" s="204"/>
      <c r="AF22" s="341">
        <f t="shared" si="2"/>
        <v>0</v>
      </c>
      <c r="AG22" s="342"/>
      <c r="AH22" s="342"/>
      <c r="AI22" s="343"/>
      <c r="AJ22" s="396" t="str">
        <f t="shared" si="5"/>
        <v/>
      </c>
      <c r="AK22" s="397"/>
      <c r="AL22" s="190"/>
      <c r="AM22" s="177"/>
      <c r="AN22" s="177"/>
      <c r="AO22" s="177"/>
      <c r="AP22" s="177"/>
      <c r="AQ22" s="177"/>
      <c r="AR22" s="177"/>
      <c r="AS22" s="177"/>
      <c r="AT22" s="178"/>
      <c r="AU22" s="87"/>
      <c r="AV22" s="2"/>
      <c r="AW22" s="69" t="str">
        <f>IF(C22="","",DATE(請求書!$K$29,請求書!$Q$29,'実績記録 (２枚用)'!C22))</f>
        <v/>
      </c>
      <c r="AX22" s="52">
        <f t="shared" si="6"/>
        <v>0</v>
      </c>
      <c r="AY22" s="52">
        <f t="shared" si="7"/>
        <v>0</v>
      </c>
      <c r="AZ22" s="52">
        <f t="shared" si="17"/>
        <v>0</v>
      </c>
      <c r="BA22" s="51">
        <f>IF($AK$7="無",0,IF($AK$7="",0,IF($Q22=TIME(0,30,0),コード表!$B$3,IF($Q22=TIME(1,0,0),コード表!$B$4,IF($Q22=TIME(1,30,0),コード表!$B$5,IF($Q22=TIME(2,0,0),コード表!$B$6,IF($Q22=TIME(2,30,0),コード表!$B$7,IF($Q22=TIME(3,0,0),コード表!$B$8,IF($Q22=TIME(3,30,0),コード表!$B$9,IF($Q22=TIME(4,0,0),コード表!$B$10,IF($Q22=TIME(4,30,0),コード表!$B$11,IF($Q22=TIME(5,0,0),コード表!$B$12,IF($Q22=TIME(5,30,0),コード表!$B$13,IF($Q22=TIME(6,0,0),コード表!$B$14,IF($Q22=TIME(6,30,0),コード表!$B$15,IF($Q22=TIME(7,0,0),コード表!$B$16,IF($Q22=TIME(7,30,0),コード表!$B$17,IF($Q22=TIME(8,0,0),コード表!$B$18,IF($Q22=TIME(8,30,0),コード表!$B$19,IF($Q22=TIME(9,0,0),コード表!$B$20,IF($Q22=TIME(9,30,0),コード表!$B$21,IF($Q22=TIME(10,0,0),コード表!$B$22,IF($Q22=TIME(10,30,0),コード表!$B$23,IF($Q22=TIME(11,0,0),コード表!$B$24,IF($Q22=TIME(11,30,0),コード表!$B$25,IF($Q22=TIME(12,0,0),コード表!$B$26,IF($Q22=TIME(12,30,0),コード表!$B$27,IF($Q22=TIME(13,0,0),コード表!$B$28,IF($Q22=TIME(13,30,0),コード表!$B$29,IF($Q22=TIME(14,0,0),コード表!$B$30,IF($Q22=TIME(14,30,0),コード表!$B$31,IF($Q22=TIME(15,0,0),コード表!$B$32,IF($Q22=TIME(15,30,0),コード表!$B$33,IF($Q22=TIME(16,0,0),コード表!$B$34,""))))))))))))))))))))))))))))))))))</f>
        <v>0</v>
      </c>
      <c r="BB22" s="51">
        <f>IF($AK$7="有",0,IF($AK$7="",0,IF($Q22=TIME(0,30,0),コード表!$B$35,IF($Q22=TIME(1,0,0),コード表!$B$36,IF($Q22=TIME(1,30,0),コード表!$B$37,IF($Q22=TIME(2,0,0),コード表!$B$38,IF($Q22=TIME(2,30,0),コード表!$B$39,IF($Q22=TIME(3,0,0),コード表!$B$40,IF($Q22=TIME(3,30,0),コード表!$B$41,IF($Q22=TIME(4,0,0),コード表!$B$42,IF($Q22=TIME(4,30,0),コード表!$B$43,IF($Q22=TIME(5,0,0),コード表!$B$44,IF($Q22=TIME(5,30,0),コード表!$B$45,IF($Q22=TIME(6,0,0),コード表!$B$46,IF($Q22=TIME(6,30,0),コード表!$B$47,IF($Q22=TIME(7,0,0),コード表!$B$48,IF($Q22=TIME(7,30,0),コード表!$B$49,IF($Q22=TIME(8,0,0),コード表!$B$50,IF($Q22=TIME(8,30,0),コード表!$B$51,IF($Q22=TIME(9,0,0),コード表!$B$52,IF($Q22=TIME(9,30,0),コード表!$B$53,IF($Q22=TIME(10,0,0),コード表!$B$54,IF($Q22=TIME(10,30,0),コード表!$B$55,IF($Q22=TIME(11,0,0),コード表!$B$56,IF($Q22=TIME(11,30,0),コード表!$B$57,IF($Q22=TIME(12,0,0),コード表!$B$58,IF($Q22=TIME(12,30,0),コード表!$B$59,IF($Q22=TIME(13,0,0),コード表!$B$60,IF($Q22=TIME(13,30,0),コード表!$B$61,IF($Q22=TIME(14,0,0),コード表!$B$62,IF($Q22=TIME(14,30,0),コード表!$B$63,IF($Q22=TIME(15,0,0),コード表!$B$64,IF($Q22=TIME(15,30,0),コード表!$B$65,IF($Q22=TIME(16,0,0),コード表!$B$66,""))))))))))))))))))))))))))))))))))</f>
        <v>0</v>
      </c>
      <c r="BC22" s="51" t="str">
        <f>IF($AK$7="","",IF($AK$7="有","",IF(T22="","",IF($Q22=TIME(0,30,0),コード表!$B$67,IF($Q22=TIME(1,0,0),コード表!$B$68,IF($Q22=TIME(1,30,0),コード表!$B$69,IF($Q22=TIME(2,0,0),コード表!$B$70,IF($Q22=TIME(2,30,0),コード表!$B$71,IF($Q22=TIME(3,0,0),コード表!$B$72,IF($Q22=TIME(3,30,0),コード表!$B$73,IF($Q22=TIME(4,0,0),コード表!$B$74,IF($Q22=TIME(4,30,0),コード表!$B$75,IF($Q22=TIME(5,0,0),コード表!$B$76,IF($Q22=TIME(5,30,0),コード表!$B$77,IF($Q22=TIME(6,0,0),コード表!$B$78,IF($Q22=TIME(6,30,0),コード表!$B$79,IF($Q22=TIME(7,0,0),コード表!$B$80,IF($Q22=TIME(7,30,0),コード表!$B$81,IF($Q22=TIME(8,0,0),コード表!$B$82,IF($Q22=TIME(8,30,0),コード表!$B$83,IF($Q22=TIME(9,0,0),コード表!$B$84,IF($Q22=TIME(9,30,0),コード表!$B$85,IF($Q22=TIME(10,0,0),コード表!$B$86,IF($Q22=TIME(10,30,0),コード表!$B$87,IF($Q22=TIME(11,0,0),コード表!$B$88,IF($Q22=TIME(11,30,0),コード表!$B$89,IF($Q22=TIME(12,0,0),コード表!$B$90,IF($Q22=TIME(12,30,0),コード表!$B$91,IF($Q22=TIME(13,0,0),コード表!$B$92,IF($Q22=TIME(13,30,0),コード表!$B$93,IF($Q22=TIME(14,0,0),コード表!$B$94,IF($Q22=TIME(14,30,0),コード表!$B$95,IF($Q22=TIME(15,0,0),コード表!$B$96,IF($Q22=TIME(15,30,0),コード表!$B$97,IF($Q22=TIME(16,0,0),コード表!$B$98,"")))))))))))))))))))))))))))))))))))</f>
        <v/>
      </c>
      <c r="BD22" s="51" t="str">
        <f>IF($AK$7="","",IF($AK$7="有","",IF(V22="","",IF($Q22=TIME(0,30,0),コード表!$B$99,IF($Q22=TIME(1,0,0),コード表!$B$100,IF($Q22=TIME(1,30,0),コード表!$B$101,IF($Q22=TIME(2,0,0),コード表!$B$102,IF($Q22=TIME(2,30,0),コード表!$B$103,IF($Q22=TIME(3,0,0),コード表!$B$104,IF($Q22=TIME(3,30,0),コード表!$B$105,IF($Q22=TIME(4,0,0),コード表!$B$106,IF($Q22=TIME(4,30,0),コード表!$B$107,IF($Q22=TIME(5,0,0),コード表!$B$108,IF($Q22=TIME(5,30,0),コード表!$B$109,IF($Q22=TIME(6,0,0),コード表!$B$110,IF($Q22=TIME(6,30,0),コード表!$B$111,IF($Q22=TIME(7,0,0),コード表!$B$112,IF($Q22=TIME(7,30,0),コード表!$B$113,IF($Q22=TIME(8,0,0),コード表!$B$114,IF($Q22=TIME(8,30,0),コード表!$B$115,IF($Q22=TIME(9,0,0),コード表!$B$116,IF($Q22=TIME(9,30,0),コード表!$B$117,IF($Q22=TIME(10,0,0),コード表!$B$118,IF($Q22=TIME(10,30,0),コード表!$B$119,IF($Q22=TIME(11,0,0),コード表!$B$120,IF($Q22=TIME(11,30,0),コード表!$B$121,IF($Q22=TIME(12,0,0),コード表!$B$122,IF($Q22=TIME(12,30,0),コード表!$B$123,IF($Q22=TIME(13,0,0),コード表!$B$124,IF($Q22=TIME(13,30,0),コード表!$B$125,IF($Q22=TIME(14,0,0),コード表!$B$126,IF($Q22=TIME(14,30,0),コード表!$B$127,IF($Q22=TIME(15,0,0),コード表!$B$128,IF($Q22=TIME(15,30,0),コード表!$B$129,IF($Q22=TIME(16,0,0),コード表!$B$130,"")))))))))))))))))))))))))))))))))))</f>
        <v/>
      </c>
      <c r="BE22" s="52" t="str">
        <f t="shared" si="8"/>
        <v/>
      </c>
      <c r="BF22" s="52" t="str">
        <f t="shared" si="9"/>
        <v/>
      </c>
      <c r="BG22" s="52" t="str">
        <f t="shared" si="10"/>
        <v/>
      </c>
      <c r="BH22" s="52" t="str">
        <f t="shared" si="11"/>
        <v/>
      </c>
      <c r="BI22" s="51">
        <f>IF($AK$7="無",0,IF($AK$7="",0,IF($BF22=TIME(0,30,0),コード表!$B$131,IF($BF22=TIME(1,0,0),コード表!$B$132,IF($BF22=TIME(1,30,0),コード表!$B$133,IF($BF22=TIME(2,0,0),コード表!$B$134,IF($BF22=TIME(2,30,0),コード表!$B$135,IF($BF22=TIME(3,0,0),コード表!$B$136))))))))</f>
        <v>0</v>
      </c>
      <c r="BJ22" s="51">
        <f>IF($AK$7="無",0,IF($AK$7="",0,IF($BH22=TIME(0,30,0),コード表!$B$131,IF($BH22=TIME(1,0,0),コード表!$B$132,IF($BH22=TIME(1,30,0),コード表!$B$133,IF($BH22=TIME(2,0,0),コード表!$B$134,IF($BH22=TIME(2,30,0),コード表!$B$135,IF($BH22=TIME(3,0,0),コード表!$B$136,IF($BH22=TIME(3,30,0),コード表!$B$137,IF($BH22=TIME(4,0,0),コード表!$B$138,IF($BH22=TIME(4,30,0),コード表!$B$139,IF($BH22=TIME(5,0,0),コード表!$B$140,IF($BH22=TIME(5,30,0),コード表!$B$141,IF($BH22=TIME(6,0,0),コード表!$B$142))))))))))))))</f>
        <v>0</v>
      </c>
      <c r="BK22" s="51" t="str">
        <f>IF($AK$7="有","",IF(AND(T22="",V22=""),IF($BF22=TIME(0,30,0),コード表!$B$143,IF($BF22=TIME(1,0,0),コード表!$B$144,IF($BF22=TIME(1,30,0),コード表!$B$145,IF($BF22=TIME(2,0,0),コード表!$B$146,IF($BF22=TIME(2,30,0),コード表!$B$147,IF($BF22=TIME(3,0,0),コード表!$B$148)))))),IF(AND(T22="〇",V22=""),IF($BF22=TIME(0,30,0),コード表!$B$155,IF($BF22=TIME(1,0,0),コード表!$B$156,IF($BF22=TIME(1,30,0),コード表!$B$157,IF($BF22=TIME(2,0,0),コード表!$B$158,IF($BF22=TIME(2,30,0),コード表!$B$159,IF($BF22=TIME(3,0,0),コード表!$B$160)))))),IF(AND(T22="",V22="〇"),IF($BF22=TIME(0,30,0),コード表!$B$167,IF($BF22=TIME(1,0,0),コード表!$B$168,IF($BF22=TIME(1,30,0),コード表!$B$169,IF($BF22=TIME(2,0,0),コード表!$B$170,IF($BF22=TIME(2,30,0),コード表!$B$171,IF($BF22=TIME(3,0,0),コード表!$B$172))))))))))</f>
        <v/>
      </c>
      <c r="BL22" s="51" t="str">
        <f>IF($AK$7="有","",IF(AND(T22="",V22=""),IF($BH22=TIME(0,30,0),コード表!$B$143,IF($BH22=TIME(1,0,0),コード表!$B$144,IF($BH22=TIME(1,30,0),コード表!$B$145,IF($BH22=TIME(2,0,0),コード表!$B$146,IF($BH22=TIME(2,30,0),コード表!$B$147,IF($BH22=TIME(3,0,0),コード表!$B$148,IF($BH22=TIME(3,30,0),コード表!$B$149,IF($BH22=TIME(4,0,0),コード表!$B$150,IF($BH22=TIME(4,30,0),コード表!$B$151,IF($BH22=TIME(5,0,0),コード表!$B$152,IF($BH22=TIME(5,30,0),コード表!$B$153,IF($BH22=TIME(6,0,0),コード表!$B$154)))))))))))),IF(AND(T22="〇",V22=""),IF($BH22=TIME(0,30,0),コード表!$B$155,IF($BH22=TIME(1,0,0),コード表!$B$156,IF($BH22=TIME(1,30,0),コード表!$B$157,IF($BH22=TIME(2,0,0),コード表!$B$158,IF($BH22=TIME(2,30,0),コード表!$B$159,IF($BH22=TIME(3,0,0),コード表!$B$160,IF($BH22=TIME(3,30,0),コード表!$B$161,IF($BH22=TIME(4,0,0),コード表!$B$162,IF($BH22=TIME(4,30,0),コード表!$B$163,IF($BH22=TIME(5,0,0),コード表!$B$164,IF($BH22=TIME(5,30,0),コード表!$B$165,IF($BH22=TIME(6,0,0),コード表!$B$166)))))))))))),IF(AND(T22="",V22="〇"),IF($BH22=TIME(0,30,0),コード表!$B$167,IF($BH22=TIME(1,0,0),コード表!$B$168,IF($BH22=TIME(1,30,0),コード表!$B$169,IF($BH22=TIME(2,0,0),コード表!$B$170,IF($BH22=TIME(2,30,0),コード表!$B$171,IF($BH22=TIME(3,0,0),コード表!$B$172,IF($BH22=TIME(3,30,0),コード表!$B$173,IF($BH22=TIME(4,0,0),コード表!$B$174,IF($BH22=TIME(4,30,0),コード表!$B$175,IF($BH22=TIME(5,0,0),コード表!$B$176,IF($BH22=TIME(5,30,0),コード表!$B$177,IF($BH22=TIME(6,0,0),コード表!$B$178))))))))))))))))</f>
        <v/>
      </c>
      <c r="BM22" s="51">
        <f t="shared" si="12"/>
        <v>0</v>
      </c>
      <c r="BN22" s="77">
        <f t="shared" si="3"/>
        <v>0</v>
      </c>
      <c r="BO22" s="51">
        <f>IF(AD22=1,コード表!$B$179,IF(AD22=2,コード表!$B$180,IF(AD22=3,コード表!$B$181,IF(AD22=4,コード表!$B$182,IF(AD22=5,コード表!$B$183,IF('実績記録 (２枚用)'!AD22=6,コード表!$B$184,))))))</f>
        <v>0</v>
      </c>
      <c r="BP22" s="51">
        <f t="shared" si="13"/>
        <v>0</v>
      </c>
      <c r="BQ22" s="60"/>
      <c r="BR22" s="60"/>
      <c r="BS22" s="60"/>
      <c r="BU22" s="1">
        <f t="shared" si="14"/>
        <v>0</v>
      </c>
      <c r="BV22" s="1">
        <f t="shared" si="14"/>
        <v>0</v>
      </c>
      <c r="BW22" s="1">
        <f t="shared" si="14"/>
        <v>0</v>
      </c>
      <c r="BX22" s="1">
        <f t="shared" si="14"/>
        <v>0</v>
      </c>
      <c r="BZ22" s="93">
        <f t="shared" si="15"/>
        <v>0</v>
      </c>
    </row>
    <row r="23" spans="1:78" s="1" customFormat="1" ht="33" customHeight="1" thickTop="1" thickBot="1">
      <c r="A23" s="2"/>
      <c r="B23" s="6"/>
      <c r="C23" s="392"/>
      <c r="D23" s="224"/>
      <c r="E23" s="345" t="str">
        <f t="shared" si="0"/>
        <v/>
      </c>
      <c r="F23" s="346"/>
      <c r="G23" s="356"/>
      <c r="H23" s="357"/>
      <c r="I23" s="88" t="s">
        <v>50</v>
      </c>
      <c r="J23" s="358"/>
      <c r="K23" s="357"/>
      <c r="L23" s="358"/>
      <c r="M23" s="357"/>
      <c r="N23" s="88" t="s">
        <v>50</v>
      </c>
      <c r="O23" s="223"/>
      <c r="P23" s="295"/>
      <c r="Q23" s="348" t="str">
        <f t="shared" si="16"/>
        <v/>
      </c>
      <c r="R23" s="349"/>
      <c r="S23" s="350"/>
      <c r="T23" s="298"/>
      <c r="U23" s="261"/>
      <c r="V23" s="203"/>
      <c r="W23" s="261"/>
      <c r="X23" s="296" t="str">
        <f t="shared" si="1"/>
        <v/>
      </c>
      <c r="Y23" s="297"/>
      <c r="Z23" s="310" t="str">
        <f t="shared" si="4"/>
        <v/>
      </c>
      <c r="AA23" s="312"/>
      <c r="AB23" s="453"/>
      <c r="AC23" s="454"/>
      <c r="AD23" s="203"/>
      <c r="AE23" s="204"/>
      <c r="AF23" s="341">
        <f t="shared" si="2"/>
        <v>0</v>
      </c>
      <c r="AG23" s="342"/>
      <c r="AH23" s="342"/>
      <c r="AI23" s="343"/>
      <c r="AJ23" s="396" t="str">
        <f t="shared" si="5"/>
        <v/>
      </c>
      <c r="AK23" s="397"/>
      <c r="AL23" s="190"/>
      <c r="AM23" s="177"/>
      <c r="AN23" s="177"/>
      <c r="AO23" s="177"/>
      <c r="AP23" s="177"/>
      <c r="AQ23" s="177"/>
      <c r="AR23" s="177"/>
      <c r="AS23" s="177"/>
      <c r="AT23" s="178"/>
      <c r="AU23" s="87"/>
      <c r="AV23" s="2"/>
      <c r="AW23" s="69" t="str">
        <f>IF(C23="","",DATE(請求書!$K$29,請求書!$Q$29,'実績記録 (２枚用)'!C23))</f>
        <v/>
      </c>
      <c r="AX23" s="52">
        <f t="shared" si="6"/>
        <v>0</v>
      </c>
      <c r="AY23" s="52">
        <f t="shared" si="7"/>
        <v>0</v>
      </c>
      <c r="AZ23" s="52">
        <f t="shared" si="17"/>
        <v>0</v>
      </c>
      <c r="BA23" s="51">
        <f>IF($AK$7="無",0,IF($AK$7="",0,IF($Q23=TIME(0,30,0),コード表!$B$3,IF($Q23=TIME(1,0,0),コード表!$B$4,IF($Q23=TIME(1,30,0),コード表!$B$5,IF($Q23=TIME(2,0,0),コード表!$B$6,IF($Q23=TIME(2,30,0),コード表!$B$7,IF($Q23=TIME(3,0,0),コード表!$B$8,IF($Q23=TIME(3,30,0),コード表!$B$9,IF($Q23=TIME(4,0,0),コード表!$B$10,IF($Q23=TIME(4,30,0),コード表!$B$11,IF($Q23=TIME(5,0,0),コード表!$B$12,IF($Q23=TIME(5,30,0),コード表!$B$13,IF($Q23=TIME(6,0,0),コード表!$B$14,IF($Q23=TIME(6,30,0),コード表!$B$15,IF($Q23=TIME(7,0,0),コード表!$B$16,IF($Q23=TIME(7,30,0),コード表!$B$17,IF($Q23=TIME(8,0,0),コード表!$B$18,IF($Q23=TIME(8,30,0),コード表!$B$19,IF($Q23=TIME(9,0,0),コード表!$B$20,IF($Q23=TIME(9,30,0),コード表!$B$21,IF($Q23=TIME(10,0,0),コード表!$B$22,IF($Q23=TIME(10,30,0),コード表!$B$23,IF($Q23=TIME(11,0,0),コード表!$B$24,IF($Q23=TIME(11,30,0),コード表!$B$25,IF($Q23=TIME(12,0,0),コード表!$B$26,IF($Q23=TIME(12,30,0),コード表!$B$27,IF($Q23=TIME(13,0,0),コード表!$B$28,IF($Q23=TIME(13,30,0),コード表!$B$29,IF($Q23=TIME(14,0,0),コード表!$B$30,IF($Q23=TIME(14,30,0),コード表!$B$31,IF($Q23=TIME(15,0,0),コード表!$B$32,IF($Q23=TIME(15,30,0),コード表!$B$33,IF($Q23=TIME(16,0,0),コード表!$B$34,""))))))))))))))))))))))))))))))))))</f>
        <v>0</v>
      </c>
      <c r="BB23" s="51">
        <f>IF($AK$7="有",0,IF($AK$7="",0,IF($Q23=TIME(0,30,0),コード表!$B$35,IF($Q23=TIME(1,0,0),コード表!$B$36,IF($Q23=TIME(1,30,0),コード表!$B$37,IF($Q23=TIME(2,0,0),コード表!$B$38,IF($Q23=TIME(2,30,0),コード表!$B$39,IF($Q23=TIME(3,0,0),コード表!$B$40,IF($Q23=TIME(3,30,0),コード表!$B$41,IF($Q23=TIME(4,0,0),コード表!$B$42,IF($Q23=TIME(4,30,0),コード表!$B$43,IF($Q23=TIME(5,0,0),コード表!$B$44,IF($Q23=TIME(5,30,0),コード表!$B$45,IF($Q23=TIME(6,0,0),コード表!$B$46,IF($Q23=TIME(6,30,0),コード表!$B$47,IF($Q23=TIME(7,0,0),コード表!$B$48,IF($Q23=TIME(7,30,0),コード表!$B$49,IF($Q23=TIME(8,0,0),コード表!$B$50,IF($Q23=TIME(8,30,0),コード表!$B$51,IF($Q23=TIME(9,0,0),コード表!$B$52,IF($Q23=TIME(9,30,0),コード表!$B$53,IF($Q23=TIME(10,0,0),コード表!$B$54,IF($Q23=TIME(10,30,0),コード表!$B$55,IF($Q23=TIME(11,0,0),コード表!$B$56,IF($Q23=TIME(11,30,0),コード表!$B$57,IF($Q23=TIME(12,0,0),コード表!$B$58,IF($Q23=TIME(12,30,0),コード表!$B$59,IF($Q23=TIME(13,0,0),コード表!$B$60,IF($Q23=TIME(13,30,0),コード表!$B$61,IF($Q23=TIME(14,0,0),コード表!$B$62,IF($Q23=TIME(14,30,0),コード表!$B$63,IF($Q23=TIME(15,0,0),コード表!$B$64,IF($Q23=TIME(15,30,0),コード表!$B$65,IF($Q23=TIME(16,0,0),コード表!$B$66,""))))))))))))))))))))))))))))))))))</f>
        <v>0</v>
      </c>
      <c r="BC23" s="51" t="str">
        <f>IF($AK$7="","",IF($AK$7="有","",IF(T23="","",IF($Q23=TIME(0,30,0),コード表!$B$67,IF($Q23=TIME(1,0,0),コード表!$B$68,IF($Q23=TIME(1,30,0),コード表!$B$69,IF($Q23=TIME(2,0,0),コード表!$B$70,IF($Q23=TIME(2,30,0),コード表!$B$71,IF($Q23=TIME(3,0,0),コード表!$B$72,IF($Q23=TIME(3,30,0),コード表!$B$73,IF($Q23=TIME(4,0,0),コード表!$B$74,IF($Q23=TIME(4,30,0),コード表!$B$75,IF($Q23=TIME(5,0,0),コード表!$B$76,IF($Q23=TIME(5,30,0),コード表!$B$77,IF($Q23=TIME(6,0,0),コード表!$B$78,IF($Q23=TIME(6,30,0),コード表!$B$79,IF($Q23=TIME(7,0,0),コード表!$B$80,IF($Q23=TIME(7,30,0),コード表!$B$81,IF($Q23=TIME(8,0,0),コード表!$B$82,IF($Q23=TIME(8,30,0),コード表!$B$83,IF($Q23=TIME(9,0,0),コード表!$B$84,IF($Q23=TIME(9,30,0),コード表!$B$85,IF($Q23=TIME(10,0,0),コード表!$B$86,IF($Q23=TIME(10,30,0),コード表!$B$87,IF($Q23=TIME(11,0,0),コード表!$B$88,IF($Q23=TIME(11,30,0),コード表!$B$89,IF($Q23=TIME(12,0,0),コード表!$B$90,IF($Q23=TIME(12,30,0),コード表!$B$91,IF($Q23=TIME(13,0,0),コード表!$B$92,IF($Q23=TIME(13,30,0),コード表!$B$93,IF($Q23=TIME(14,0,0),コード表!$B$94,IF($Q23=TIME(14,30,0),コード表!$B$95,IF($Q23=TIME(15,0,0),コード表!$B$96,IF($Q23=TIME(15,30,0),コード表!$B$97,IF($Q23=TIME(16,0,0),コード表!$B$98,"")))))))))))))))))))))))))))))))))))</f>
        <v/>
      </c>
      <c r="BD23" s="51" t="str">
        <f>IF($AK$7="","",IF($AK$7="有","",IF(V23="","",IF($Q23=TIME(0,30,0),コード表!$B$99,IF($Q23=TIME(1,0,0),コード表!$B$100,IF($Q23=TIME(1,30,0),コード表!$B$101,IF($Q23=TIME(2,0,0),コード表!$B$102,IF($Q23=TIME(2,30,0),コード表!$B$103,IF($Q23=TIME(3,0,0),コード表!$B$104,IF($Q23=TIME(3,30,0),コード表!$B$105,IF($Q23=TIME(4,0,0),コード表!$B$106,IF($Q23=TIME(4,30,0),コード表!$B$107,IF($Q23=TIME(5,0,0),コード表!$B$108,IF($Q23=TIME(5,30,0),コード表!$B$109,IF($Q23=TIME(6,0,0),コード表!$B$110,IF($Q23=TIME(6,30,0),コード表!$B$111,IF($Q23=TIME(7,0,0),コード表!$B$112,IF($Q23=TIME(7,30,0),コード表!$B$113,IF($Q23=TIME(8,0,0),コード表!$B$114,IF($Q23=TIME(8,30,0),コード表!$B$115,IF($Q23=TIME(9,0,0),コード表!$B$116,IF($Q23=TIME(9,30,0),コード表!$B$117,IF($Q23=TIME(10,0,0),コード表!$B$118,IF($Q23=TIME(10,30,0),コード表!$B$119,IF($Q23=TIME(11,0,0),コード表!$B$120,IF($Q23=TIME(11,30,0),コード表!$B$121,IF($Q23=TIME(12,0,0),コード表!$B$122,IF($Q23=TIME(12,30,0),コード表!$B$123,IF($Q23=TIME(13,0,0),コード表!$B$124,IF($Q23=TIME(13,30,0),コード表!$B$125,IF($Q23=TIME(14,0,0),コード表!$B$126,IF($Q23=TIME(14,30,0),コード表!$B$127,IF($Q23=TIME(15,0,0),コード表!$B$128,IF($Q23=TIME(15,30,0),コード表!$B$129,IF($Q23=TIME(16,0,0),コード表!$B$130,"")))))))))))))))))))))))))))))))))))</f>
        <v/>
      </c>
      <c r="BE23" s="52" t="str">
        <f t="shared" si="8"/>
        <v/>
      </c>
      <c r="BF23" s="52" t="str">
        <f t="shared" si="9"/>
        <v/>
      </c>
      <c r="BG23" s="52" t="str">
        <f t="shared" si="10"/>
        <v/>
      </c>
      <c r="BH23" s="52" t="str">
        <f t="shared" si="11"/>
        <v/>
      </c>
      <c r="BI23" s="51">
        <f>IF($AK$7="無",0,IF($AK$7="",0,IF($BF23=TIME(0,30,0),コード表!$B$131,IF($BF23=TIME(1,0,0),コード表!$B$132,IF($BF23=TIME(1,30,0),コード表!$B$133,IF($BF23=TIME(2,0,0),コード表!$B$134,IF($BF23=TIME(2,30,0),コード表!$B$135,IF($BF23=TIME(3,0,0),コード表!$B$136))))))))</f>
        <v>0</v>
      </c>
      <c r="BJ23" s="51">
        <f>IF($AK$7="無",0,IF($AK$7="",0,IF($BH23=TIME(0,30,0),コード表!$B$131,IF($BH23=TIME(1,0,0),コード表!$B$132,IF($BH23=TIME(1,30,0),コード表!$B$133,IF($BH23=TIME(2,0,0),コード表!$B$134,IF($BH23=TIME(2,30,0),コード表!$B$135,IF($BH23=TIME(3,0,0),コード表!$B$136,IF($BH23=TIME(3,30,0),コード表!$B$137,IF($BH23=TIME(4,0,0),コード表!$B$138,IF($BH23=TIME(4,30,0),コード表!$B$139,IF($BH23=TIME(5,0,0),コード表!$B$140,IF($BH23=TIME(5,30,0),コード表!$B$141,IF($BH23=TIME(6,0,0),コード表!$B$142))))))))))))))</f>
        <v>0</v>
      </c>
      <c r="BK23" s="51" t="str">
        <f>IF($AK$7="有","",IF(AND(T23="",V23=""),IF($BF23=TIME(0,30,0),コード表!$B$143,IF($BF23=TIME(1,0,0),コード表!$B$144,IF($BF23=TIME(1,30,0),コード表!$B$145,IF($BF23=TIME(2,0,0),コード表!$B$146,IF($BF23=TIME(2,30,0),コード表!$B$147,IF($BF23=TIME(3,0,0),コード表!$B$148)))))),IF(AND(T23="〇",V23=""),IF($BF23=TIME(0,30,0),コード表!$B$155,IF($BF23=TIME(1,0,0),コード表!$B$156,IF($BF23=TIME(1,30,0),コード表!$B$157,IF($BF23=TIME(2,0,0),コード表!$B$158,IF($BF23=TIME(2,30,0),コード表!$B$159,IF($BF23=TIME(3,0,0),コード表!$B$160)))))),IF(AND(T23="",V23="〇"),IF($BF23=TIME(0,30,0),コード表!$B$167,IF($BF23=TIME(1,0,0),コード表!$B$168,IF($BF23=TIME(1,30,0),コード表!$B$169,IF($BF23=TIME(2,0,0),コード表!$B$170,IF($BF23=TIME(2,30,0),コード表!$B$171,IF($BF23=TIME(3,0,0),コード表!$B$172))))))))))</f>
        <v/>
      </c>
      <c r="BL23" s="51" t="str">
        <f>IF($AK$7="有","",IF(AND(T23="",V23=""),IF($BH23=TIME(0,30,0),コード表!$B$143,IF($BH23=TIME(1,0,0),コード表!$B$144,IF($BH23=TIME(1,30,0),コード表!$B$145,IF($BH23=TIME(2,0,0),コード表!$B$146,IF($BH23=TIME(2,30,0),コード表!$B$147,IF($BH23=TIME(3,0,0),コード表!$B$148,IF($BH23=TIME(3,30,0),コード表!$B$149,IF($BH23=TIME(4,0,0),コード表!$B$150,IF($BH23=TIME(4,30,0),コード表!$B$151,IF($BH23=TIME(5,0,0),コード表!$B$152,IF($BH23=TIME(5,30,0),コード表!$B$153,IF($BH23=TIME(6,0,0),コード表!$B$154)))))))))))),IF(AND(T23="〇",V23=""),IF($BH23=TIME(0,30,0),コード表!$B$155,IF($BH23=TIME(1,0,0),コード表!$B$156,IF($BH23=TIME(1,30,0),コード表!$B$157,IF($BH23=TIME(2,0,0),コード表!$B$158,IF($BH23=TIME(2,30,0),コード表!$B$159,IF($BH23=TIME(3,0,0),コード表!$B$160,IF($BH23=TIME(3,30,0),コード表!$B$161,IF($BH23=TIME(4,0,0),コード表!$B$162,IF($BH23=TIME(4,30,0),コード表!$B$163,IF($BH23=TIME(5,0,0),コード表!$B$164,IF($BH23=TIME(5,30,0),コード表!$B$165,IF($BH23=TIME(6,0,0),コード表!$B$166)))))))))))),IF(AND(T23="",V23="〇"),IF($BH23=TIME(0,30,0),コード表!$B$167,IF($BH23=TIME(1,0,0),コード表!$B$168,IF($BH23=TIME(1,30,0),コード表!$B$169,IF($BH23=TIME(2,0,0),コード表!$B$170,IF($BH23=TIME(2,30,0),コード表!$B$171,IF($BH23=TIME(3,0,0),コード表!$B$172,IF($BH23=TIME(3,30,0),コード表!$B$173,IF($BH23=TIME(4,0,0),コード表!$B$174,IF($BH23=TIME(4,30,0),コード表!$B$175,IF($BH23=TIME(5,0,0),コード表!$B$176,IF($BH23=TIME(5,30,0),コード表!$B$177,IF($BH23=TIME(6,0,0),コード表!$B$178))))))))))))))))</f>
        <v/>
      </c>
      <c r="BM23" s="51">
        <f t="shared" si="12"/>
        <v>0</v>
      </c>
      <c r="BN23" s="77">
        <f t="shared" si="3"/>
        <v>0</v>
      </c>
      <c r="BO23" s="51">
        <f>IF(AD23=1,コード表!$B$179,IF(AD23=2,コード表!$B$180,IF(AD23=3,コード表!$B$181,IF(AD23=4,コード表!$B$182,IF(AD23=5,コード表!$B$183,IF('実績記録 (２枚用)'!AD23=6,コード表!$B$184,))))))</f>
        <v>0</v>
      </c>
      <c r="BP23" s="51">
        <f t="shared" si="13"/>
        <v>0</v>
      </c>
      <c r="BQ23" s="60"/>
      <c r="BR23" s="60"/>
      <c r="BS23" s="60"/>
      <c r="BU23" s="1">
        <f t="shared" si="14"/>
        <v>0</v>
      </c>
      <c r="BV23" s="1">
        <f t="shared" si="14"/>
        <v>0</v>
      </c>
      <c r="BW23" s="1">
        <f t="shared" si="14"/>
        <v>0</v>
      </c>
      <c r="BX23" s="1">
        <f t="shared" si="14"/>
        <v>0</v>
      </c>
      <c r="BZ23" s="93">
        <f t="shared" si="15"/>
        <v>0</v>
      </c>
    </row>
    <row r="24" spans="1:78" s="1" customFormat="1" ht="33" customHeight="1" thickTop="1" thickBot="1">
      <c r="A24" s="2"/>
      <c r="B24" s="6"/>
      <c r="C24" s="392"/>
      <c r="D24" s="224"/>
      <c r="E24" s="345" t="str">
        <f t="shared" si="0"/>
        <v/>
      </c>
      <c r="F24" s="346"/>
      <c r="G24" s="356"/>
      <c r="H24" s="357"/>
      <c r="I24" s="88" t="s">
        <v>50</v>
      </c>
      <c r="J24" s="358"/>
      <c r="K24" s="357"/>
      <c r="L24" s="358"/>
      <c r="M24" s="357"/>
      <c r="N24" s="88" t="s">
        <v>50</v>
      </c>
      <c r="O24" s="223"/>
      <c r="P24" s="295"/>
      <c r="Q24" s="348" t="str">
        <f t="shared" si="16"/>
        <v/>
      </c>
      <c r="R24" s="349"/>
      <c r="S24" s="350"/>
      <c r="T24" s="298"/>
      <c r="U24" s="261"/>
      <c r="V24" s="203"/>
      <c r="W24" s="261"/>
      <c r="X24" s="296" t="str">
        <f t="shared" si="1"/>
        <v/>
      </c>
      <c r="Y24" s="297"/>
      <c r="Z24" s="310" t="str">
        <f t="shared" si="4"/>
        <v/>
      </c>
      <c r="AA24" s="312"/>
      <c r="AB24" s="453"/>
      <c r="AC24" s="454"/>
      <c r="AD24" s="203"/>
      <c r="AE24" s="204"/>
      <c r="AF24" s="341">
        <f t="shared" si="2"/>
        <v>0</v>
      </c>
      <c r="AG24" s="342"/>
      <c r="AH24" s="342"/>
      <c r="AI24" s="343"/>
      <c r="AJ24" s="396" t="str">
        <f t="shared" si="5"/>
        <v/>
      </c>
      <c r="AK24" s="397"/>
      <c r="AL24" s="190"/>
      <c r="AM24" s="177"/>
      <c r="AN24" s="177"/>
      <c r="AO24" s="177"/>
      <c r="AP24" s="177"/>
      <c r="AQ24" s="177"/>
      <c r="AR24" s="177"/>
      <c r="AS24" s="177"/>
      <c r="AT24" s="178"/>
      <c r="AU24" s="87"/>
      <c r="AV24" s="2"/>
      <c r="AW24" s="69" t="str">
        <f>IF(C24="","",DATE(請求書!$K$29,請求書!$Q$29,'実績記録 (２枚用)'!C24))</f>
        <v/>
      </c>
      <c r="AX24" s="52">
        <f t="shared" si="6"/>
        <v>0</v>
      </c>
      <c r="AY24" s="52">
        <f t="shared" si="7"/>
        <v>0</v>
      </c>
      <c r="AZ24" s="52">
        <f t="shared" si="17"/>
        <v>0</v>
      </c>
      <c r="BA24" s="51">
        <f>IF($AK$7="無",0,IF($AK$7="",0,IF($Q24=TIME(0,30,0),コード表!$B$3,IF($Q24=TIME(1,0,0),コード表!$B$4,IF($Q24=TIME(1,30,0),コード表!$B$5,IF($Q24=TIME(2,0,0),コード表!$B$6,IF($Q24=TIME(2,30,0),コード表!$B$7,IF($Q24=TIME(3,0,0),コード表!$B$8,IF($Q24=TIME(3,30,0),コード表!$B$9,IF($Q24=TIME(4,0,0),コード表!$B$10,IF($Q24=TIME(4,30,0),コード表!$B$11,IF($Q24=TIME(5,0,0),コード表!$B$12,IF($Q24=TIME(5,30,0),コード表!$B$13,IF($Q24=TIME(6,0,0),コード表!$B$14,IF($Q24=TIME(6,30,0),コード表!$B$15,IF($Q24=TIME(7,0,0),コード表!$B$16,IF($Q24=TIME(7,30,0),コード表!$B$17,IF($Q24=TIME(8,0,0),コード表!$B$18,IF($Q24=TIME(8,30,0),コード表!$B$19,IF($Q24=TIME(9,0,0),コード表!$B$20,IF($Q24=TIME(9,30,0),コード表!$B$21,IF($Q24=TIME(10,0,0),コード表!$B$22,IF($Q24=TIME(10,30,0),コード表!$B$23,IF($Q24=TIME(11,0,0),コード表!$B$24,IF($Q24=TIME(11,30,0),コード表!$B$25,IF($Q24=TIME(12,0,0),コード表!$B$26,IF($Q24=TIME(12,30,0),コード表!$B$27,IF($Q24=TIME(13,0,0),コード表!$B$28,IF($Q24=TIME(13,30,0),コード表!$B$29,IF($Q24=TIME(14,0,0),コード表!$B$30,IF($Q24=TIME(14,30,0),コード表!$B$31,IF($Q24=TIME(15,0,0),コード表!$B$32,IF($Q24=TIME(15,30,0),コード表!$B$33,IF($Q24=TIME(16,0,0),コード表!$B$34,""))))))))))))))))))))))))))))))))))</f>
        <v>0</v>
      </c>
      <c r="BB24" s="51">
        <f>IF($AK$7="有",0,IF($AK$7="",0,IF($Q24=TIME(0,30,0),コード表!$B$35,IF($Q24=TIME(1,0,0),コード表!$B$36,IF($Q24=TIME(1,30,0),コード表!$B$37,IF($Q24=TIME(2,0,0),コード表!$B$38,IF($Q24=TIME(2,30,0),コード表!$B$39,IF($Q24=TIME(3,0,0),コード表!$B$40,IF($Q24=TIME(3,30,0),コード表!$B$41,IF($Q24=TIME(4,0,0),コード表!$B$42,IF($Q24=TIME(4,30,0),コード表!$B$43,IF($Q24=TIME(5,0,0),コード表!$B$44,IF($Q24=TIME(5,30,0),コード表!$B$45,IF($Q24=TIME(6,0,0),コード表!$B$46,IF($Q24=TIME(6,30,0),コード表!$B$47,IF($Q24=TIME(7,0,0),コード表!$B$48,IF($Q24=TIME(7,30,0),コード表!$B$49,IF($Q24=TIME(8,0,0),コード表!$B$50,IF($Q24=TIME(8,30,0),コード表!$B$51,IF($Q24=TIME(9,0,0),コード表!$B$52,IF($Q24=TIME(9,30,0),コード表!$B$53,IF($Q24=TIME(10,0,0),コード表!$B$54,IF($Q24=TIME(10,30,0),コード表!$B$55,IF($Q24=TIME(11,0,0),コード表!$B$56,IF($Q24=TIME(11,30,0),コード表!$B$57,IF($Q24=TIME(12,0,0),コード表!$B$58,IF($Q24=TIME(12,30,0),コード表!$B$59,IF($Q24=TIME(13,0,0),コード表!$B$60,IF($Q24=TIME(13,30,0),コード表!$B$61,IF($Q24=TIME(14,0,0),コード表!$B$62,IF($Q24=TIME(14,30,0),コード表!$B$63,IF($Q24=TIME(15,0,0),コード表!$B$64,IF($Q24=TIME(15,30,0),コード表!$B$65,IF($Q24=TIME(16,0,0),コード表!$B$66,""))))))))))))))))))))))))))))))))))</f>
        <v>0</v>
      </c>
      <c r="BC24" s="51" t="str">
        <f>IF($AK$7="","",IF($AK$7="有","",IF(T24="","",IF($Q24=TIME(0,30,0),コード表!$B$67,IF($Q24=TIME(1,0,0),コード表!$B$68,IF($Q24=TIME(1,30,0),コード表!$B$69,IF($Q24=TIME(2,0,0),コード表!$B$70,IF($Q24=TIME(2,30,0),コード表!$B$71,IF($Q24=TIME(3,0,0),コード表!$B$72,IF($Q24=TIME(3,30,0),コード表!$B$73,IF($Q24=TIME(4,0,0),コード表!$B$74,IF($Q24=TIME(4,30,0),コード表!$B$75,IF($Q24=TIME(5,0,0),コード表!$B$76,IF($Q24=TIME(5,30,0),コード表!$B$77,IF($Q24=TIME(6,0,0),コード表!$B$78,IF($Q24=TIME(6,30,0),コード表!$B$79,IF($Q24=TIME(7,0,0),コード表!$B$80,IF($Q24=TIME(7,30,0),コード表!$B$81,IF($Q24=TIME(8,0,0),コード表!$B$82,IF($Q24=TIME(8,30,0),コード表!$B$83,IF($Q24=TIME(9,0,0),コード表!$B$84,IF($Q24=TIME(9,30,0),コード表!$B$85,IF($Q24=TIME(10,0,0),コード表!$B$86,IF($Q24=TIME(10,30,0),コード表!$B$87,IF($Q24=TIME(11,0,0),コード表!$B$88,IF($Q24=TIME(11,30,0),コード表!$B$89,IF($Q24=TIME(12,0,0),コード表!$B$90,IF($Q24=TIME(12,30,0),コード表!$B$91,IF($Q24=TIME(13,0,0),コード表!$B$92,IF($Q24=TIME(13,30,0),コード表!$B$93,IF($Q24=TIME(14,0,0),コード表!$B$94,IF($Q24=TIME(14,30,0),コード表!$B$95,IF($Q24=TIME(15,0,0),コード表!$B$96,IF($Q24=TIME(15,30,0),コード表!$B$97,IF($Q24=TIME(16,0,0),コード表!$B$98,"")))))))))))))))))))))))))))))))))))</f>
        <v/>
      </c>
      <c r="BD24" s="51" t="str">
        <f>IF($AK$7="","",IF($AK$7="有","",IF(V24="","",IF($Q24=TIME(0,30,0),コード表!$B$99,IF($Q24=TIME(1,0,0),コード表!$B$100,IF($Q24=TIME(1,30,0),コード表!$B$101,IF($Q24=TIME(2,0,0),コード表!$B$102,IF($Q24=TIME(2,30,0),コード表!$B$103,IF($Q24=TIME(3,0,0),コード表!$B$104,IF($Q24=TIME(3,30,0),コード表!$B$105,IF($Q24=TIME(4,0,0),コード表!$B$106,IF($Q24=TIME(4,30,0),コード表!$B$107,IF($Q24=TIME(5,0,0),コード表!$B$108,IF($Q24=TIME(5,30,0),コード表!$B$109,IF($Q24=TIME(6,0,0),コード表!$B$110,IF($Q24=TIME(6,30,0),コード表!$B$111,IF($Q24=TIME(7,0,0),コード表!$B$112,IF($Q24=TIME(7,30,0),コード表!$B$113,IF($Q24=TIME(8,0,0),コード表!$B$114,IF($Q24=TIME(8,30,0),コード表!$B$115,IF($Q24=TIME(9,0,0),コード表!$B$116,IF($Q24=TIME(9,30,0),コード表!$B$117,IF($Q24=TIME(10,0,0),コード表!$B$118,IF($Q24=TIME(10,30,0),コード表!$B$119,IF($Q24=TIME(11,0,0),コード表!$B$120,IF($Q24=TIME(11,30,0),コード表!$B$121,IF($Q24=TIME(12,0,0),コード表!$B$122,IF($Q24=TIME(12,30,0),コード表!$B$123,IF($Q24=TIME(13,0,0),コード表!$B$124,IF($Q24=TIME(13,30,0),コード表!$B$125,IF($Q24=TIME(14,0,0),コード表!$B$126,IF($Q24=TIME(14,30,0),コード表!$B$127,IF($Q24=TIME(15,0,0),コード表!$B$128,IF($Q24=TIME(15,30,0),コード表!$B$129,IF($Q24=TIME(16,0,0),コード表!$B$130,"")))))))))))))))))))))))))))))))))))</f>
        <v/>
      </c>
      <c r="BE24" s="52" t="str">
        <f t="shared" si="8"/>
        <v/>
      </c>
      <c r="BF24" s="52" t="str">
        <f t="shared" si="9"/>
        <v/>
      </c>
      <c r="BG24" s="52" t="str">
        <f t="shared" si="10"/>
        <v/>
      </c>
      <c r="BH24" s="52" t="str">
        <f t="shared" si="11"/>
        <v/>
      </c>
      <c r="BI24" s="51">
        <f>IF($AK$7="無",0,IF($AK$7="",0,IF($BF24=TIME(0,30,0),コード表!$B$131,IF($BF24=TIME(1,0,0),コード表!$B$132,IF($BF24=TIME(1,30,0),コード表!$B$133,IF($BF24=TIME(2,0,0),コード表!$B$134,IF($BF24=TIME(2,30,0),コード表!$B$135,IF($BF24=TIME(3,0,0),コード表!$B$136))))))))</f>
        <v>0</v>
      </c>
      <c r="BJ24" s="51">
        <f>IF($AK$7="無",0,IF($AK$7="",0,IF($BH24=TIME(0,30,0),コード表!$B$131,IF($BH24=TIME(1,0,0),コード表!$B$132,IF($BH24=TIME(1,30,0),コード表!$B$133,IF($BH24=TIME(2,0,0),コード表!$B$134,IF($BH24=TIME(2,30,0),コード表!$B$135,IF($BH24=TIME(3,0,0),コード表!$B$136,IF($BH24=TIME(3,30,0),コード表!$B$137,IF($BH24=TIME(4,0,0),コード表!$B$138,IF($BH24=TIME(4,30,0),コード表!$B$139,IF($BH24=TIME(5,0,0),コード表!$B$140,IF($BH24=TIME(5,30,0),コード表!$B$141,IF($BH24=TIME(6,0,0),コード表!$B$142))))))))))))))</f>
        <v>0</v>
      </c>
      <c r="BK24" s="51" t="str">
        <f>IF($AK$7="有","",IF(AND(T24="",V24=""),IF($BF24=TIME(0,30,0),コード表!$B$143,IF($BF24=TIME(1,0,0),コード表!$B$144,IF($BF24=TIME(1,30,0),コード表!$B$145,IF($BF24=TIME(2,0,0),コード表!$B$146,IF($BF24=TIME(2,30,0),コード表!$B$147,IF($BF24=TIME(3,0,0),コード表!$B$148)))))),IF(AND(T24="〇",V24=""),IF($BF24=TIME(0,30,0),コード表!$B$155,IF($BF24=TIME(1,0,0),コード表!$B$156,IF($BF24=TIME(1,30,0),コード表!$B$157,IF($BF24=TIME(2,0,0),コード表!$B$158,IF($BF24=TIME(2,30,0),コード表!$B$159,IF($BF24=TIME(3,0,0),コード表!$B$160)))))),IF(AND(T24="",V24="〇"),IF($BF24=TIME(0,30,0),コード表!$B$167,IF($BF24=TIME(1,0,0),コード表!$B$168,IF($BF24=TIME(1,30,0),コード表!$B$169,IF($BF24=TIME(2,0,0),コード表!$B$170,IF($BF24=TIME(2,30,0),コード表!$B$171,IF($BF24=TIME(3,0,0),コード表!$B$172))))))))))</f>
        <v/>
      </c>
      <c r="BL24" s="51" t="str">
        <f>IF($AK$7="有","",IF(AND(T24="",V24=""),IF($BH24=TIME(0,30,0),コード表!$B$143,IF($BH24=TIME(1,0,0),コード表!$B$144,IF($BH24=TIME(1,30,0),コード表!$B$145,IF($BH24=TIME(2,0,0),コード表!$B$146,IF($BH24=TIME(2,30,0),コード表!$B$147,IF($BH24=TIME(3,0,0),コード表!$B$148,IF($BH24=TIME(3,30,0),コード表!$B$149,IF($BH24=TIME(4,0,0),コード表!$B$150,IF($BH24=TIME(4,30,0),コード表!$B$151,IF($BH24=TIME(5,0,0),コード表!$B$152,IF($BH24=TIME(5,30,0),コード表!$B$153,IF($BH24=TIME(6,0,0),コード表!$B$154)))))))))))),IF(AND(T24="〇",V24=""),IF($BH24=TIME(0,30,0),コード表!$B$155,IF($BH24=TIME(1,0,0),コード表!$B$156,IF($BH24=TIME(1,30,0),コード表!$B$157,IF($BH24=TIME(2,0,0),コード表!$B$158,IF($BH24=TIME(2,30,0),コード表!$B$159,IF($BH24=TIME(3,0,0),コード表!$B$160,IF($BH24=TIME(3,30,0),コード表!$B$161,IF($BH24=TIME(4,0,0),コード表!$B$162,IF($BH24=TIME(4,30,0),コード表!$B$163,IF($BH24=TIME(5,0,0),コード表!$B$164,IF($BH24=TIME(5,30,0),コード表!$B$165,IF($BH24=TIME(6,0,0),コード表!$B$166)))))))))))),IF(AND(T24="",V24="〇"),IF($BH24=TIME(0,30,0),コード表!$B$167,IF($BH24=TIME(1,0,0),コード表!$B$168,IF($BH24=TIME(1,30,0),コード表!$B$169,IF($BH24=TIME(2,0,0),コード表!$B$170,IF($BH24=TIME(2,30,0),コード表!$B$171,IF($BH24=TIME(3,0,0),コード表!$B$172,IF($BH24=TIME(3,30,0),コード表!$B$173,IF($BH24=TIME(4,0,0),コード表!$B$174,IF($BH24=TIME(4,30,0),コード表!$B$175,IF($BH24=TIME(5,0,0),コード表!$B$176,IF($BH24=TIME(5,30,0),コード表!$B$177,IF($BH24=TIME(6,0,0),コード表!$B$178))))))))))))))))</f>
        <v/>
      </c>
      <c r="BM24" s="51">
        <f t="shared" si="12"/>
        <v>0</v>
      </c>
      <c r="BN24" s="77">
        <f t="shared" si="3"/>
        <v>0</v>
      </c>
      <c r="BO24" s="51">
        <f>IF(AD24=1,コード表!$B$179,IF(AD24=2,コード表!$B$180,IF(AD24=3,コード表!$B$181,IF(AD24=4,コード表!$B$182,IF(AD24=5,コード表!$B$183,IF('実績記録 (２枚用)'!AD24=6,コード表!$B$184,))))))</f>
        <v>0</v>
      </c>
      <c r="BP24" s="51">
        <f t="shared" si="13"/>
        <v>0</v>
      </c>
      <c r="BQ24" s="60"/>
      <c r="BR24" s="60"/>
      <c r="BS24" s="60"/>
      <c r="BU24" s="1">
        <f t="shared" si="14"/>
        <v>0</v>
      </c>
      <c r="BV24" s="1">
        <f t="shared" si="14"/>
        <v>0</v>
      </c>
      <c r="BW24" s="1">
        <f t="shared" si="14"/>
        <v>0</v>
      </c>
      <c r="BX24" s="1">
        <f t="shared" si="14"/>
        <v>0</v>
      </c>
      <c r="BZ24" s="93">
        <f t="shared" si="15"/>
        <v>0</v>
      </c>
    </row>
    <row r="25" spans="1:78" s="1" customFormat="1" ht="33" customHeight="1" thickTop="1" thickBot="1">
      <c r="A25" s="2"/>
      <c r="B25" s="6"/>
      <c r="C25" s="392"/>
      <c r="D25" s="224"/>
      <c r="E25" s="345" t="str">
        <f t="shared" si="0"/>
        <v/>
      </c>
      <c r="F25" s="346"/>
      <c r="G25" s="356"/>
      <c r="H25" s="357"/>
      <c r="I25" s="88" t="s">
        <v>50</v>
      </c>
      <c r="J25" s="358"/>
      <c r="K25" s="357"/>
      <c r="L25" s="358"/>
      <c r="M25" s="357"/>
      <c r="N25" s="88" t="s">
        <v>50</v>
      </c>
      <c r="O25" s="223"/>
      <c r="P25" s="295"/>
      <c r="Q25" s="348" t="str">
        <f t="shared" si="16"/>
        <v/>
      </c>
      <c r="R25" s="349"/>
      <c r="S25" s="350"/>
      <c r="T25" s="298"/>
      <c r="U25" s="261"/>
      <c r="V25" s="203"/>
      <c r="W25" s="261"/>
      <c r="X25" s="296" t="str">
        <f t="shared" si="1"/>
        <v/>
      </c>
      <c r="Y25" s="297"/>
      <c r="Z25" s="310" t="str">
        <f t="shared" si="4"/>
        <v/>
      </c>
      <c r="AA25" s="312"/>
      <c r="AB25" s="453"/>
      <c r="AC25" s="454"/>
      <c r="AD25" s="203"/>
      <c r="AE25" s="204"/>
      <c r="AF25" s="341">
        <f t="shared" si="2"/>
        <v>0</v>
      </c>
      <c r="AG25" s="342"/>
      <c r="AH25" s="342"/>
      <c r="AI25" s="343"/>
      <c r="AJ25" s="396" t="str">
        <f t="shared" si="5"/>
        <v/>
      </c>
      <c r="AK25" s="397"/>
      <c r="AL25" s="190"/>
      <c r="AM25" s="177"/>
      <c r="AN25" s="177"/>
      <c r="AO25" s="177"/>
      <c r="AP25" s="177"/>
      <c r="AQ25" s="177"/>
      <c r="AR25" s="177"/>
      <c r="AS25" s="177"/>
      <c r="AT25" s="178"/>
      <c r="AU25" s="87"/>
      <c r="AV25" s="2"/>
      <c r="AW25" s="69" t="str">
        <f>IF(C25="","",DATE(請求書!$K$29,請求書!$Q$29,'実績記録 (２枚用)'!C25))</f>
        <v/>
      </c>
      <c r="AX25" s="52">
        <f t="shared" si="6"/>
        <v>0</v>
      </c>
      <c r="AY25" s="52">
        <f t="shared" si="7"/>
        <v>0</v>
      </c>
      <c r="AZ25" s="52">
        <f t="shared" si="17"/>
        <v>0</v>
      </c>
      <c r="BA25" s="51">
        <f>IF($AK$7="無",0,IF($AK$7="",0,IF($Q25=TIME(0,30,0),コード表!$B$3,IF($Q25=TIME(1,0,0),コード表!$B$4,IF($Q25=TIME(1,30,0),コード表!$B$5,IF($Q25=TIME(2,0,0),コード表!$B$6,IF($Q25=TIME(2,30,0),コード表!$B$7,IF($Q25=TIME(3,0,0),コード表!$B$8,IF($Q25=TIME(3,30,0),コード表!$B$9,IF($Q25=TIME(4,0,0),コード表!$B$10,IF($Q25=TIME(4,30,0),コード表!$B$11,IF($Q25=TIME(5,0,0),コード表!$B$12,IF($Q25=TIME(5,30,0),コード表!$B$13,IF($Q25=TIME(6,0,0),コード表!$B$14,IF($Q25=TIME(6,30,0),コード表!$B$15,IF($Q25=TIME(7,0,0),コード表!$B$16,IF($Q25=TIME(7,30,0),コード表!$B$17,IF($Q25=TIME(8,0,0),コード表!$B$18,IF($Q25=TIME(8,30,0),コード表!$B$19,IF($Q25=TIME(9,0,0),コード表!$B$20,IF($Q25=TIME(9,30,0),コード表!$B$21,IF($Q25=TIME(10,0,0),コード表!$B$22,IF($Q25=TIME(10,30,0),コード表!$B$23,IF($Q25=TIME(11,0,0),コード表!$B$24,IF($Q25=TIME(11,30,0),コード表!$B$25,IF($Q25=TIME(12,0,0),コード表!$B$26,IF($Q25=TIME(12,30,0),コード表!$B$27,IF($Q25=TIME(13,0,0),コード表!$B$28,IF($Q25=TIME(13,30,0),コード表!$B$29,IF($Q25=TIME(14,0,0),コード表!$B$30,IF($Q25=TIME(14,30,0),コード表!$B$31,IF($Q25=TIME(15,0,0),コード表!$B$32,IF($Q25=TIME(15,30,0),コード表!$B$33,IF($Q25=TIME(16,0,0),コード表!$B$34,""))))))))))))))))))))))))))))))))))</f>
        <v>0</v>
      </c>
      <c r="BB25" s="51">
        <f>IF($AK$7="有",0,IF($AK$7="",0,IF($Q25=TIME(0,30,0),コード表!$B$35,IF($Q25=TIME(1,0,0),コード表!$B$36,IF($Q25=TIME(1,30,0),コード表!$B$37,IF($Q25=TIME(2,0,0),コード表!$B$38,IF($Q25=TIME(2,30,0),コード表!$B$39,IF($Q25=TIME(3,0,0),コード表!$B$40,IF($Q25=TIME(3,30,0),コード表!$B$41,IF($Q25=TIME(4,0,0),コード表!$B$42,IF($Q25=TIME(4,30,0),コード表!$B$43,IF($Q25=TIME(5,0,0),コード表!$B$44,IF($Q25=TIME(5,30,0),コード表!$B$45,IF($Q25=TIME(6,0,0),コード表!$B$46,IF($Q25=TIME(6,30,0),コード表!$B$47,IF($Q25=TIME(7,0,0),コード表!$B$48,IF($Q25=TIME(7,30,0),コード表!$B$49,IF($Q25=TIME(8,0,0),コード表!$B$50,IF($Q25=TIME(8,30,0),コード表!$B$51,IF($Q25=TIME(9,0,0),コード表!$B$52,IF($Q25=TIME(9,30,0),コード表!$B$53,IF($Q25=TIME(10,0,0),コード表!$B$54,IF($Q25=TIME(10,30,0),コード表!$B$55,IF($Q25=TIME(11,0,0),コード表!$B$56,IF($Q25=TIME(11,30,0),コード表!$B$57,IF($Q25=TIME(12,0,0),コード表!$B$58,IF($Q25=TIME(12,30,0),コード表!$B$59,IF($Q25=TIME(13,0,0),コード表!$B$60,IF($Q25=TIME(13,30,0),コード表!$B$61,IF($Q25=TIME(14,0,0),コード表!$B$62,IF($Q25=TIME(14,30,0),コード表!$B$63,IF($Q25=TIME(15,0,0),コード表!$B$64,IF($Q25=TIME(15,30,0),コード表!$B$65,IF($Q25=TIME(16,0,0),コード表!$B$66,""))))))))))))))))))))))))))))))))))</f>
        <v>0</v>
      </c>
      <c r="BC25" s="51" t="str">
        <f>IF($AK$7="","",IF($AK$7="有","",IF(T25="","",IF($Q25=TIME(0,30,0),コード表!$B$67,IF($Q25=TIME(1,0,0),コード表!$B$68,IF($Q25=TIME(1,30,0),コード表!$B$69,IF($Q25=TIME(2,0,0),コード表!$B$70,IF($Q25=TIME(2,30,0),コード表!$B$71,IF($Q25=TIME(3,0,0),コード表!$B$72,IF($Q25=TIME(3,30,0),コード表!$B$73,IF($Q25=TIME(4,0,0),コード表!$B$74,IF($Q25=TIME(4,30,0),コード表!$B$75,IF($Q25=TIME(5,0,0),コード表!$B$76,IF($Q25=TIME(5,30,0),コード表!$B$77,IF($Q25=TIME(6,0,0),コード表!$B$78,IF($Q25=TIME(6,30,0),コード表!$B$79,IF($Q25=TIME(7,0,0),コード表!$B$80,IF($Q25=TIME(7,30,0),コード表!$B$81,IF($Q25=TIME(8,0,0),コード表!$B$82,IF($Q25=TIME(8,30,0),コード表!$B$83,IF($Q25=TIME(9,0,0),コード表!$B$84,IF($Q25=TIME(9,30,0),コード表!$B$85,IF($Q25=TIME(10,0,0),コード表!$B$86,IF($Q25=TIME(10,30,0),コード表!$B$87,IF($Q25=TIME(11,0,0),コード表!$B$88,IF($Q25=TIME(11,30,0),コード表!$B$89,IF($Q25=TIME(12,0,0),コード表!$B$90,IF($Q25=TIME(12,30,0),コード表!$B$91,IF($Q25=TIME(13,0,0),コード表!$B$92,IF($Q25=TIME(13,30,0),コード表!$B$93,IF($Q25=TIME(14,0,0),コード表!$B$94,IF($Q25=TIME(14,30,0),コード表!$B$95,IF($Q25=TIME(15,0,0),コード表!$B$96,IF($Q25=TIME(15,30,0),コード表!$B$97,IF($Q25=TIME(16,0,0),コード表!$B$98,"")))))))))))))))))))))))))))))))))))</f>
        <v/>
      </c>
      <c r="BD25" s="51" t="str">
        <f>IF($AK$7="","",IF($AK$7="有","",IF(V25="","",IF($Q25=TIME(0,30,0),コード表!$B$99,IF($Q25=TIME(1,0,0),コード表!$B$100,IF($Q25=TIME(1,30,0),コード表!$B$101,IF($Q25=TIME(2,0,0),コード表!$B$102,IF($Q25=TIME(2,30,0),コード表!$B$103,IF($Q25=TIME(3,0,0),コード表!$B$104,IF($Q25=TIME(3,30,0),コード表!$B$105,IF($Q25=TIME(4,0,0),コード表!$B$106,IF($Q25=TIME(4,30,0),コード表!$B$107,IF($Q25=TIME(5,0,0),コード表!$B$108,IF($Q25=TIME(5,30,0),コード表!$B$109,IF($Q25=TIME(6,0,0),コード表!$B$110,IF($Q25=TIME(6,30,0),コード表!$B$111,IF($Q25=TIME(7,0,0),コード表!$B$112,IF($Q25=TIME(7,30,0),コード表!$B$113,IF($Q25=TIME(8,0,0),コード表!$B$114,IF($Q25=TIME(8,30,0),コード表!$B$115,IF($Q25=TIME(9,0,0),コード表!$B$116,IF($Q25=TIME(9,30,0),コード表!$B$117,IF($Q25=TIME(10,0,0),コード表!$B$118,IF($Q25=TIME(10,30,0),コード表!$B$119,IF($Q25=TIME(11,0,0),コード表!$B$120,IF($Q25=TIME(11,30,0),コード表!$B$121,IF($Q25=TIME(12,0,0),コード表!$B$122,IF($Q25=TIME(12,30,0),コード表!$B$123,IF($Q25=TIME(13,0,0),コード表!$B$124,IF($Q25=TIME(13,30,0),コード表!$B$125,IF($Q25=TIME(14,0,0),コード表!$B$126,IF($Q25=TIME(14,30,0),コード表!$B$127,IF($Q25=TIME(15,0,0),コード表!$B$128,IF($Q25=TIME(15,30,0),コード表!$B$129,IF($Q25=TIME(16,0,0),コード表!$B$130,"")))))))))))))))))))))))))))))))))))</f>
        <v/>
      </c>
      <c r="BE25" s="52" t="str">
        <f t="shared" si="8"/>
        <v/>
      </c>
      <c r="BF25" s="52" t="str">
        <f t="shared" si="9"/>
        <v/>
      </c>
      <c r="BG25" s="52" t="str">
        <f t="shared" si="10"/>
        <v/>
      </c>
      <c r="BH25" s="52" t="str">
        <f t="shared" si="11"/>
        <v/>
      </c>
      <c r="BI25" s="51">
        <f>IF($AK$7="無",0,IF($AK$7="",0,IF($BF25=TIME(0,30,0),コード表!$B$131,IF($BF25=TIME(1,0,0),コード表!$B$132,IF($BF25=TIME(1,30,0),コード表!$B$133,IF($BF25=TIME(2,0,0),コード表!$B$134,IF($BF25=TIME(2,30,0),コード表!$B$135,IF($BF25=TIME(3,0,0),コード表!$B$136))))))))</f>
        <v>0</v>
      </c>
      <c r="BJ25" s="51">
        <f>IF($AK$7="無",0,IF($AK$7="",0,IF($BH25=TIME(0,30,0),コード表!$B$131,IF($BH25=TIME(1,0,0),コード表!$B$132,IF($BH25=TIME(1,30,0),コード表!$B$133,IF($BH25=TIME(2,0,0),コード表!$B$134,IF($BH25=TIME(2,30,0),コード表!$B$135,IF($BH25=TIME(3,0,0),コード表!$B$136,IF($BH25=TIME(3,30,0),コード表!$B$137,IF($BH25=TIME(4,0,0),コード表!$B$138,IF($BH25=TIME(4,30,0),コード表!$B$139,IF($BH25=TIME(5,0,0),コード表!$B$140,IF($BH25=TIME(5,30,0),コード表!$B$141,IF($BH25=TIME(6,0,0),コード表!$B$142))))))))))))))</f>
        <v>0</v>
      </c>
      <c r="BK25" s="51" t="str">
        <f>IF($AK$7="有","",IF(AND(T25="",V25=""),IF($BF25=TIME(0,30,0),コード表!$B$143,IF($BF25=TIME(1,0,0),コード表!$B$144,IF($BF25=TIME(1,30,0),コード表!$B$145,IF($BF25=TIME(2,0,0),コード表!$B$146,IF($BF25=TIME(2,30,0),コード表!$B$147,IF($BF25=TIME(3,0,0),コード表!$B$148)))))),IF(AND(T25="〇",V25=""),IF($BF25=TIME(0,30,0),コード表!$B$155,IF($BF25=TIME(1,0,0),コード表!$B$156,IF($BF25=TIME(1,30,0),コード表!$B$157,IF($BF25=TIME(2,0,0),コード表!$B$158,IF($BF25=TIME(2,30,0),コード表!$B$159,IF($BF25=TIME(3,0,0),コード表!$B$160)))))),IF(AND(T25="",V25="〇"),IF($BF25=TIME(0,30,0),コード表!$B$167,IF($BF25=TIME(1,0,0),コード表!$B$168,IF($BF25=TIME(1,30,0),コード表!$B$169,IF($BF25=TIME(2,0,0),コード表!$B$170,IF($BF25=TIME(2,30,0),コード表!$B$171,IF($BF25=TIME(3,0,0),コード表!$B$172))))))))))</f>
        <v/>
      </c>
      <c r="BL25" s="51" t="str">
        <f>IF($AK$7="有","",IF(AND(T25="",V25=""),IF($BH25=TIME(0,30,0),コード表!$B$143,IF($BH25=TIME(1,0,0),コード表!$B$144,IF($BH25=TIME(1,30,0),コード表!$B$145,IF($BH25=TIME(2,0,0),コード表!$B$146,IF($BH25=TIME(2,30,0),コード表!$B$147,IF($BH25=TIME(3,0,0),コード表!$B$148,IF($BH25=TIME(3,30,0),コード表!$B$149,IF($BH25=TIME(4,0,0),コード表!$B$150,IF($BH25=TIME(4,30,0),コード表!$B$151,IF($BH25=TIME(5,0,0),コード表!$B$152,IF($BH25=TIME(5,30,0),コード表!$B$153,IF($BH25=TIME(6,0,0),コード表!$B$154)))))))))))),IF(AND(T25="〇",V25=""),IF($BH25=TIME(0,30,0),コード表!$B$155,IF($BH25=TIME(1,0,0),コード表!$B$156,IF($BH25=TIME(1,30,0),コード表!$B$157,IF($BH25=TIME(2,0,0),コード表!$B$158,IF($BH25=TIME(2,30,0),コード表!$B$159,IF($BH25=TIME(3,0,0),コード表!$B$160,IF($BH25=TIME(3,30,0),コード表!$B$161,IF($BH25=TIME(4,0,0),コード表!$B$162,IF($BH25=TIME(4,30,0),コード表!$B$163,IF($BH25=TIME(5,0,0),コード表!$B$164,IF($BH25=TIME(5,30,0),コード表!$B$165,IF($BH25=TIME(6,0,0),コード表!$B$166)))))))))))),IF(AND(T25="",V25="〇"),IF($BH25=TIME(0,30,0),コード表!$B$167,IF($BH25=TIME(1,0,0),コード表!$B$168,IF($BH25=TIME(1,30,0),コード表!$B$169,IF($BH25=TIME(2,0,0),コード表!$B$170,IF($BH25=TIME(2,30,0),コード表!$B$171,IF($BH25=TIME(3,0,0),コード表!$B$172,IF($BH25=TIME(3,30,0),コード表!$B$173,IF($BH25=TIME(4,0,0),コード表!$B$174,IF($BH25=TIME(4,30,0),コード表!$B$175,IF($BH25=TIME(5,0,0),コード表!$B$176,IF($BH25=TIME(5,30,0),コード表!$B$177,IF($BH25=TIME(6,0,0),コード表!$B$178))))))))))))))))</f>
        <v/>
      </c>
      <c r="BM25" s="51">
        <f t="shared" si="12"/>
        <v>0</v>
      </c>
      <c r="BN25" s="77">
        <f t="shared" si="3"/>
        <v>0</v>
      </c>
      <c r="BO25" s="51">
        <f>IF(AD25=1,コード表!$B$179,IF(AD25=2,コード表!$B$180,IF(AD25=3,コード表!$B$181,IF(AD25=4,コード表!$B$182,IF(AD25=5,コード表!$B$183,IF('実績記録 (２枚用)'!AD25=6,コード表!$B$184,))))))</f>
        <v>0</v>
      </c>
      <c r="BP25" s="51">
        <f t="shared" si="13"/>
        <v>0</v>
      </c>
      <c r="BQ25" s="60"/>
      <c r="BR25" s="60"/>
      <c r="BS25" s="60"/>
      <c r="BU25" s="1">
        <f t="shared" si="14"/>
        <v>0</v>
      </c>
      <c r="BV25" s="1">
        <f t="shared" si="14"/>
        <v>0</v>
      </c>
      <c r="BW25" s="1">
        <f t="shared" si="14"/>
        <v>0</v>
      </c>
      <c r="BX25" s="1">
        <f t="shared" si="14"/>
        <v>0</v>
      </c>
      <c r="BZ25" s="93">
        <f t="shared" si="15"/>
        <v>0</v>
      </c>
    </row>
    <row r="26" spans="1:78" s="1" customFormat="1" ht="33" customHeight="1" thickTop="1" thickBot="1">
      <c r="A26" s="2"/>
      <c r="B26" s="6"/>
      <c r="C26" s="392"/>
      <c r="D26" s="224"/>
      <c r="E26" s="345" t="str">
        <f t="shared" si="0"/>
        <v/>
      </c>
      <c r="F26" s="346"/>
      <c r="G26" s="356"/>
      <c r="H26" s="357"/>
      <c r="I26" s="88" t="s">
        <v>50</v>
      </c>
      <c r="J26" s="358"/>
      <c r="K26" s="357"/>
      <c r="L26" s="358"/>
      <c r="M26" s="357"/>
      <c r="N26" s="88" t="s">
        <v>50</v>
      </c>
      <c r="O26" s="223"/>
      <c r="P26" s="295"/>
      <c r="Q26" s="348" t="str">
        <f t="shared" si="16"/>
        <v/>
      </c>
      <c r="R26" s="349"/>
      <c r="S26" s="350"/>
      <c r="T26" s="298"/>
      <c r="U26" s="261"/>
      <c r="V26" s="203"/>
      <c r="W26" s="261"/>
      <c r="X26" s="296" t="str">
        <f t="shared" si="1"/>
        <v/>
      </c>
      <c r="Y26" s="297"/>
      <c r="Z26" s="310" t="str">
        <f t="shared" si="4"/>
        <v/>
      </c>
      <c r="AA26" s="312"/>
      <c r="AB26" s="453"/>
      <c r="AC26" s="454"/>
      <c r="AD26" s="203"/>
      <c r="AE26" s="204"/>
      <c r="AF26" s="341">
        <f t="shared" si="2"/>
        <v>0</v>
      </c>
      <c r="AG26" s="342"/>
      <c r="AH26" s="342"/>
      <c r="AI26" s="343"/>
      <c r="AJ26" s="396" t="str">
        <f t="shared" si="5"/>
        <v/>
      </c>
      <c r="AK26" s="397"/>
      <c r="AL26" s="190"/>
      <c r="AM26" s="177"/>
      <c r="AN26" s="177"/>
      <c r="AO26" s="177"/>
      <c r="AP26" s="177"/>
      <c r="AQ26" s="177"/>
      <c r="AR26" s="177"/>
      <c r="AS26" s="177"/>
      <c r="AT26" s="178"/>
      <c r="AU26" s="87"/>
      <c r="AV26" s="2"/>
      <c r="AW26" s="69" t="str">
        <f>IF(C26="","",DATE(請求書!$K$29,請求書!$Q$29,'実績記録 (２枚用)'!C26))</f>
        <v/>
      </c>
      <c r="AX26" s="52">
        <f t="shared" si="6"/>
        <v>0</v>
      </c>
      <c r="AY26" s="52">
        <f t="shared" si="7"/>
        <v>0</v>
      </c>
      <c r="AZ26" s="52">
        <f t="shared" si="17"/>
        <v>0</v>
      </c>
      <c r="BA26" s="51">
        <f>IF($AK$7="無",0,IF($AK$7="",0,IF($Q26=TIME(0,30,0),コード表!$B$3,IF($Q26=TIME(1,0,0),コード表!$B$4,IF($Q26=TIME(1,30,0),コード表!$B$5,IF($Q26=TIME(2,0,0),コード表!$B$6,IF($Q26=TIME(2,30,0),コード表!$B$7,IF($Q26=TIME(3,0,0),コード表!$B$8,IF($Q26=TIME(3,30,0),コード表!$B$9,IF($Q26=TIME(4,0,0),コード表!$B$10,IF($Q26=TIME(4,30,0),コード表!$B$11,IF($Q26=TIME(5,0,0),コード表!$B$12,IF($Q26=TIME(5,30,0),コード表!$B$13,IF($Q26=TIME(6,0,0),コード表!$B$14,IF($Q26=TIME(6,30,0),コード表!$B$15,IF($Q26=TIME(7,0,0),コード表!$B$16,IF($Q26=TIME(7,30,0),コード表!$B$17,IF($Q26=TIME(8,0,0),コード表!$B$18,IF($Q26=TIME(8,30,0),コード表!$B$19,IF($Q26=TIME(9,0,0),コード表!$B$20,IF($Q26=TIME(9,30,0),コード表!$B$21,IF($Q26=TIME(10,0,0),コード表!$B$22,IF($Q26=TIME(10,30,0),コード表!$B$23,IF($Q26=TIME(11,0,0),コード表!$B$24,IF($Q26=TIME(11,30,0),コード表!$B$25,IF($Q26=TIME(12,0,0),コード表!$B$26,IF($Q26=TIME(12,30,0),コード表!$B$27,IF($Q26=TIME(13,0,0),コード表!$B$28,IF($Q26=TIME(13,30,0),コード表!$B$29,IF($Q26=TIME(14,0,0),コード表!$B$30,IF($Q26=TIME(14,30,0),コード表!$B$31,IF($Q26=TIME(15,0,0),コード表!$B$32,IF($Q26=TIME(15,30,0),コード表!$B$33,IF($Q26=TIME(16,0,0),コード表!$B$34,""))))))))))))))))))))))))))))))))))</f>
        <v>0</v>
      </c>
      <c r="BB26" s="51">
        <f>IF($AK$7="有",0,IF($AK$7="",0,IF($Q26=TIME(0,30,0),コード表!$B$35,IF($Q26=TIME(1,0,0),コード表!$B$36,IF($Q26=TIME(1,30,0),コード表!$B$37,IF($Q26=TIME(2,0,0),コード表!$B$38,IF($Q26=TIME(2,30,0),コード表!$B$39,IF($Q26=TIME(3,0,0),コード表!$B$40,IF($Q26=TIME(3,30,0),コード表!$B$41,IF($Q26=TIME(4,0,0),コード表!$B$42,IF($Q26=TIME(4,30,0),コード表!$B$43,IF($Q26=TIME(5,0,0),コード表!$B$44,IF($Q26=TIME(5,30,0),コード表!$B$45,IF($Q26=TIME(6,0,0),コード表!$B$46,IF($Q26=TIME(6,30,0),コード表!$B$47,IF($Q26=TIME(7,0,0),コード表!$B$48,IF($Q26=TIME(7,30,0),コード表!$B$49,IF($Q26=TIME(8,0,0),コード表!$B$50,IF($Q26=TIME(8,30,0),コード表!$B$51,IF($Q26=TIME(9,0,0),コード表!$B$52,IF($Q26=TIME(9,30,0),コード表!$B$53,IF($Q26=TIME(10,0,0),コード表!$B$54,IF($Q26=TIME(10,30,0),コード表!$B$55,IF($Q26=TIME(11,0,0),コード表!$B$56,IF($Q26=TIME(11,30,0),コード表!$B$57,IF($Q26=TIME(12,0,0),コード表!$B$58,IF($Q26=TIME(12,30,0),コード表!$B$59,IF($Q26=TIME(13,0,0),コード表!$B$60,IF($Q26=TIME(13,30,0),コード表!$B$61,IF($Q26=TIME(14,0,0),コード表!$B$62,IF($Q26=TIME(14,30,0),コード表!$B$63,IF($Q26=TIME(15,0,0),コード表!$B$64,IF($Q26=TIME(15,30,0),コード表!$B$65,IF($Q26=TIME(16,0,0),コード表!$B$66,""))))))))))))))))))))))))))))))))))</f>
        <v>0</v>
      </c>
      <c r="BC26" s="51" t="str">
        <f>IF($AK$7="","",IF($AK$7="有","",IF(T26="","",IF($Q26=TIME(0,30,0),コード表!$B$67,IF($Q26=TIME(1,0,0),コード表!$B$68,IF($Q26=TIME(1,30,0),コード表!$B$69,IF($Q26=TIME(2,0,0),コード表!$B$70,IF($Q26=TIME(2,30,0),コード表!$B$71,IF($Q26=TIME(3,0,0),コード表!$B$72,IF($Q26=TIME(3,30,0),コード表!$B$73,IF($Q26=TIME(4,0,0),コード表!$B$74,IF($Q26=TIME(4,30,0),コード表!$B$75,IF($Q26=TIME(5,0,0),コード表!$B$76,IF($Q26=TIME(5,30,0),コード表!$B$77,IF($Q26=TIME(6,0,0),コード表!$B$78,IF($Q26=TIME(6,30,0),コード表!$B$79,IF($Q26=TIME(7,0,0),コード表!$B$80,IF($Q26=TIME(7,30,0),コード表!$B$81,IF($Q26=TIME(8,0,0),コード表!$B$82,IF($Q26=TIME(8,30,0),コード表!$B$83,IF($Q26=TIME(9,0,0),コード表!$B$84,IF($Q26=TIME(9,30,0),コード表!$B$85,IF($Q26=TIME(10,0,0),コード表!$B$86,IF($Q26=TIME(10,30,0),コード表!$B$87,IF($Q26=TIME(11,0,0),コード表!$B$88,IF($Q26=TIME(11,30,0),コード表!$B$89,IF($Q26=TIME(12,0,0),コード表!$B$90,IF($Q26=TIME(12,30,0),コード表!$B$91,IF($Q26=TIME(13,0,0),コード表!$B$92,IF($Q26=TIME(13,30,0),コード表!$B$93,IF($Q26=TIME(14,0,0),コード表!$B$94,IF($Q26=TIME(14,30,0),コード表!$B$95,IF($Q26=TIME(15,0,0),コード表!$B$96,IF($Q26=TIME(15,30,0),コード表!$B$97,IF($Q26=TIME(16,0,0),コード表!$B$98,"")))))))))))))))))))))))))))))))))))</f>
        <v/>
      </c>
      <c r="BD26" s="51" t="str">
        <f>IF($AK$7="","",IF($AK$7="有","",IF(V26="","",IF($Q26=TIME(0,30,0),コード表!$B$99,IF($Q26=TIME(1,0,0),コード表!$B$100,IF($Q26=TIME(1,30,0),コード表!$B$101,IF($Q26=TIME(2,0,0),コード表!$B$102,IF($Q26=TIME(2,30,0),コード表!$B$103,IF($Q26=TIME(3,0,0),コード表!$B$104,IF($Q26=TIME(3,30,0),コード表!$B$105,IF($Q26=TIME(4,0,0),コード表!$B$106,IF($Q26=TIME(4,30,0),コード表!$B$107,IF($Q26=TIME(5,0,0),コード表!$B$108,IF($Q26=TIME(5,30,0),コード表!$B$109,IF($Q26=TIME(6,0,0),コード表!$B$110,IF($Q26=TIME(6,30,0),コード表!$B$111,IF($Q26=TIME(7,0,0),コード表!$B$112,IF($Q26=TIME(7,30,0),コード表!$B$113,IF($Q26=TIME(8,0,0),コード表!$B$114,IF($Q26=TIME(8,30,0),コード表!$B$115,IF($Q26=TIME(9,0,0),コード表!$B$116,IF($Q26=TIME(9,30,0),コード表!$B$117,IF($Q26=TIME(10,0,0),コード表!$B$118,IF($Q26=TIME(10,30,0),コード表!$B$119,IF($Q26=TIME(11,0,0),コード表!$B$120,IF($Q26=TIME(11,30,0),コード表!$B$121,IF($Q26=TIME(12,0,0),コード表!$B$122,IF($Q26=TIME(12,30,0),コード表!$B$123,IF($Q26=TIME(13,0,0),コード表!$B$124,IF($Q26=TIME(13,30,0),コード表!$B$125,IF($Q26=TIME(14,0,0),コード表!$B$126,IF($Q26=TIME(14,30,0),コード表!$B$127,IF($Q26=TIME(15,0,0),コード表!$B$128,IF($Q26=TIME(15,30,0),コード表!$B$129,IF($Q26=TIME(16,0,0),コード表!$B$130,"")))))))))))))))))))))))))))))))))))</f>
        <v/>
      </c>
      <c r="BE26" s="52" t="str">
        <f t="shared" si="8"/>
        <v/>
      </c>
      <c r="BF26" s="52" t="str">
        <f t="shared" si="9"/>
        <v/>
      </c>
      <c r="BG26" s="52" t="str">
        <f t="shared" si="10"/>
        <v/>
      </c>
      <c r="BH26" s="52" t="str">
        <f t="shared" si="11"/>
        <v/>
      </c>
      <c r="BI26" s="51">
        <f>IF($AK$7="無",0,IF($AK$7="",0,IF($BF26=TIME(0,30,0),コード表!$B$131,IF($BF26=TIME(1,0,0),コード表!$B$132,IF($BF26=TIME(1,30,0),コード表!$B$133,IF($BF26=TIME(2,0,0),コード表!$B$134,IF($BF26=TIME(2,30,0),コード表!$B$135,IF($BF26=TIME(3,0,0),コード表!$B$136))))))))</f>
        <v>0</v>
      </c>
      <c r="BJ26" s="51">
        <f>IF($AK$7="無",0,IF($AK$7="",0,IF($BH26=TIME(0,30,0),コード表!$B$131,IF($BH26=TIME(1,0,0),コード表!$B$132,IF($BH26=TIME(1,30,0),コード表!$B$133,IF($BH26=TIME(2,0,0),コード表!$B$134,IF($BH26=TIME(2,30,0),コード表!$B$135,IF($BH26=TIME(3,0,0),コード表!$B$136,IF($BH26=TIME(3,30,0),コード表!$B$137,IF($BH26=TIME(4,0,0),コード表!$B$138,IF($BH26=TIME(4,30,0),コード表!$B$139,IF($BH26=TIME(5,0,0),コード表!$B$140,IF($BH26=TIME(5,30,0),コード表!$B$141,IF($BH26=TIME(6,0,0),コード表!$B$142))))))))))))))</f>
        <v>0</v>
      </c>
      <c r="BK26" s="51" t="str">
        <f>IF($AK$7="有","",IF(AND(T26="",V26=""),IF($BF26=TIME(0,30,0),コード表!$B$143,IF($BF26=TIME(1,0,0),コード表!$B$144,IF($BF26=TIME(1,30,0),コード表!$B$145,IF($BF26=TIME(2,0,0),コード表!$B$146,IF($BF26=TIME(2,30,0),コード表!$B$147,IF($BF26=TIME(3,0,0),コード表!$B$148)))))),IF(AND(T26="〇",V26=""),IF($BF26=TIME(0,30,0),コード表!$B$155,IF($BF26=TIME(1,0,0),コード表!$B$156,IF($BF26=TIME(1,30,0),コード表!$B$157,IF($BF26=TIME(2,0,0),コード表!$B$158,IF($BF26=TIME(2,30,0),コード表!$B$159,IF($BF26=TIME(3,0,0),コード表!$B$160)))))),IF(AND(T26="",V26="〇"),IF($BF26=TIME(0,30,0),コード表!$B$167,IF($BF26=TIME(1,0,0),コード表!$B$168,IF($BF26=TIME(1,30,0),コード表!$B$169,IF($BF26=TIME(2,0,0),コード表!$B$170,IF($BF26=TIME(2,30,0),コード表!$B$171,IF($BF26=TIME(3,0,0),コード表!$B$172))))))))))</f>
        <v/>
      </c>
      <c r="BL26" s="51" t="str">
        <f>IF($AK$7="有","",IF(AND(T26="",V26=""),IF($BH26=TIME(0,30,0),コード表!$B$143,IF($BH26=TIME(1,0,0),コード表!$B$144,IF($BH26=TIME(1,30,0),コード表!$B$145,IF($BH26=TIME(2,0,0),コード表!$B$146,IF($BH26=TIME(2,30,0),コード表!$B$147,IF($BH26=TIME(3,0,0),コード表!$B$148,IF($BH26=TIME(3,30,0),コード表!$B$149,IF($BH26=TIME(4,0,0),コード表!$B$150,IF($BH26=TIME(4,30,0),コード表!$B$151,IF($BH26=TIME(5,0,0),コード表!$B$152,IF($BH26=TIME(5,30,0),コード表!$B$153,IF($BH26=TIME(6,0,0),コード表!$B$154)))))))))))),IF(AND(T26="〇",V26=""),IF($BH26=TIME(0,30,0),コード表!$B$155,IF($BH26=TIME(1,0,0),コード表!$B$156,IF($BH26=TIME(1,30,0),コード表!$B$157,IF($BH26=TIME(2,0,0),コード表!$B$158,IF($BH26=TIME(2,30,0),コード表!$B$159,IF($BH26=TIME(3,0,0),コード表!$B$160,IF($BH26=TIME(3,30,0),コード表!$B$161,IF($BH26=TIME(4,0,0),コード表!$B$162,IF($BH26=TIME(4,30,0),コード表!$B$163,IF($BH26=TIME(5,0,0),コード表!$B$164,IF($BH26=TIME(5,30,0),コード表!$B$165,IF($BH26=TIME(6,0,0),コード表!$B$166)))))))))))),IF(AND(T26="",V26="〇"),IF($BH26=TIME(0,30,0),コード表!$B$167,IF($BH26=TIME(1,0,0),コード表!$B$168,IF($BH26=TIME(1,30,0),コード表!$B$169,IF($BH26=TIME(2,0,0),コード表!$B$170,IF($BH26=TIME(2,30,0),コード表!$B$171,IF($BH26=TIME(3,0,0),コード表!$B$172,IF($BH26=TIME(3,30,0),コード表!$B$173,IF($BH26=TIME(4,0,0),コード表!$B$174,IF($BH26=TIME(4,30,0),コード表!$B$175,IF($BH26=TIME(5,0,0),コード表!$B$176,IF($BH26=TIME(5,30,0),コード表!$B$177,IF($BH26=TIME(6,0,0),コード表!$B$178))))))))))))))))</f>
        <v/>
      </c>
      <c r="BM26" s="51">
        <f t="shared" si="12"/>
        <v>0</v>
      </c>
      <c r="BN26" s="77">
        <f t="shared" si="3"/>
        <v>0</v>
      </c>
      <c r="BO26" s="51">
        <f>IF(AD26=1,コード表!$B$179,IF(AD26=2,コード表!$B$180,IF(AD26=3,コード表!$B$181,IF(AD26=4,コード表!$B$182,IF(AD26=5,コード表!$B$183,IF('実績記録 (２枚用)'!AD26=6,コード表!$B$184,))))))</f>
        <v>0</v>
      </c>
      <c r="BP26" s="51">
        <f t="shared" si="13"/>
        <v>0</v>
      </c>
      <c r="BQ26" s="60"/>
      <c r="BR26" s="60"/>
      <c r="BS26" s="60"/>
      <c r="BU26" s="1">
        <f t="shared" si="14"/>
        <v>0</v>
      </c>
      <c r="BV26" s="1">
        <f t="shared" si="14"/>
        <v>0</v>
      </c>
      <c r="BW26" s="1">
        <f t="shared" si="14"/>
        <v>0</v>
      </c>
      <c r="BX26" s="1">
        <f t="shared" si="14"/>
        <v>0</v>
      </c>
      <c r="BZ26" s="93">
        <f t="shared" si="15"/>
        <v>0</v>
      </c>
    </row>
    <row r="27" spans="1:78" s="1" customFormat="1" ht="33" customHeight="1" thickTop="1" thickBot="1">
      <c r="A27" s="2"/>
      <c r="B27" s="6"/>
      <c r="C27" s="392"/>
      <c r="D27" s="224"/>
      <c r="E27" s="345" t="str">
        <f t="shared" si="0"/>
        <v/>
      </c>
      <c r="F27" s="346"/>
      <c r="G27" s="356"/>
      <c r="H27" s="357"/>
      <c r="I27" s="88" t="s">
        <v>50</v>
      </c>
      <c r="J27" s="358"/>
      <c r="K27" s="357"/>
      <c r="L27" s="358"/>
      <c r="M27" s="357"/>
      <c r="N27" s="88" t="s">
        <v>50</v>
      </c>
      <c r="O27" s="223"/>
      <c r="P27" s="295"/>
      <c r="Q27" s="348" t="str">
        <f t="shared" si="16"/>
        <v/>
      </c>
      <c r="R27" s="349"/>
      <c r="S27" s="350"/>
      <c r="T27" s="298"/>
      <c r="U27" s="261"/>
      <c r="V27" s="203"/>
      <c r="W27" s="261"/>
      <c r="X27" s="296" t="str">
        <f t="shared" si="1"/>
        <v/>
      </c>
      <c r="Y27" s="297"/>
      <c r="Z27" s="310" t="str">
        <f t="shared" si="4"/>
        <v/>
      </c>
      <c r="AA27" s="312"/>
      <c r="AB27" s="453"/>
      <c r="AC27" s="454"/>
      <c r="AD27" s="203"/>
      <c r="AE27" s="204"/>
      <c r="AF27" s="341">
        <f t="shared" si="2"/>
        <v>0</v>
      </c>
      <c r="AG27" s="342"/>
      <c r="AH27" s="342"/>
      <c r="AI27" s="343"/>
      <c r="AJ27" s="396" t="str">
        <f t="shared" si="5"/>
        <v/>
      </c>
      <c r="AK27" s="397"/>
      <c r="AL27" s="190"/>
      <c r="AM27" s="177"/>
      <c r="AN27" s="177"/>
      <c r="AO27" s="177"/>
      <c r="AP27" s="177"/>
      <c r="AQ27" s="177"/>
      <c r="AR27" s="177"/>
      <c r="AS27" s="177"/>
      <c r="AT27" s="178"/>
      <c r="AU27" s="87"/>
      <c r="AV27" s="2"/>
      <c r="AW27" s="69" t="str">
        <f>IF(C27="","",DATE(請求書!$K$29,請求書!$Q$29,'実績記録 (２枚用)'!C27))</f>
        <v/>
      </c>
      <c r="AX27" s="52">
        <f t="shared" si="6"/>
        <v>0</v>
      </c>
      <c r="AY27" s="52">
        <f t="shared" si="7"/>
        <v>0</v>
      </c>
      <c r="AZ27" s="52">
        <f t="shared" si="17"/>
        <v>0</v>
      </c>
      <c r="BA27" s="51">
        <f>IF($AK$7="無",0,IF($AK$7="",0,IF($Q27=TIME(0,30,0),コード表!$B$3,IF($Q27=TIME(1,0,0),コード表!$B$4,IF($Q27=TIME(1,30,0),コード表!$B$5,IF($Q27=TIME(2,0,0),コード表!$B$6,IF($Q27=TIME(2,30,0),コード表!$B$7,IF($Q27=TIME(3,0,0),コード表!$B$8,IF($Q27=TIME(3,30,0),コード表!$B$9,IF($Q27=TIME(4,0,0),コード表!$B$10,IF($Q27=TIME(4,30,0),コード表!$B$11,IF($Q27=TIME(5,0,0),コード表!$B$12,IF($Q27=TIME(5,30,0),コード表!$B$13,IF($Q27=TIME(6,0,0),コード表!$B$14,IF($Q27=TIME(6,30,0),コード表!$B$15,IF($Q27=TIME(7,0,0),コード表!$B$16,IF($Q27=TIME(7,30,0),コード表!$B$17,IF($Q27=TIME(8,0,0),コード表!$B$18,IF($Q27=TIME(8,30,0),コード表!$B$19,IF($Q27=TIME(9,0,0),コード表!$B$20,IF($Q27=TIME(9,30,0),コード表!$B$21,IF($Q27=TIME(10,0,0),コード表!$B$22,IF($Q27=TIME(10,30,0),コード表!$B$23,IF($Q27=TIME(11,0,0),コード表!$B$24,IF($Q27=TIME(11,30,0),コード表!$B$25,IF($Q27=TIME(12,0,0),コード表!$B$26,IF($Q27=TIME(12,30,0),コード表!$B$27,IF($Q27=TIME(13,0,0),コード表!$B$28,IF($Q27=TIME(13,30,0),コード表!$B$29,IF($Q27=TIME(14,0,0),コード表!$B$30,IF($Q27=TIME(14,30,0),コード表!$B$31,IF($Q27=TIME(15,0,0),コード表!$B$32,IF($Q27=TIME(15,30,0),コード表!$B$33,IF($Q27=TIME(16,0,0),コード表!$B$34,""))))))))))))))))))))))))))))))))))</f>
        <v>0</v>
      </c>
      <c r="BB27" s="51">
        <f>IF($AK$7="有",0,IF($AK$7="",0,IF($Q27=TIME(0,30,0),コード表!$B$35,IF($Q27=TIME(1,0,0),コード表!$B$36,IF($Q27=TIME(1,30,0),コード表!$B$37,IF($Q27=TIME(2,0,0),コード表!$B$38,IF($Q27=TIME(2,30,0),コード表!$B$39,IF($Q27=TIME(3,0,0),コード表!$B$40,IF($Q27=TIME(3,30,0),コード表!$B$41,IF($Q27=TIME(4,0,0),コード表!$B$42,IF($Q27=TIME(4,30,0),コード表!$B$43,IF($Q27=TIME(5,0,0),コード表!$B$44,IF($Q27=TIME(5,30,0),コード表!$B$45,IF($Q27=TIME(6,0,0),コード表!$B$46,IF($Q27=TIME(6,30,0),コード表!$B$47,IF($Q27=TIME(7,0,0),コード表!$B$48,IF($Q27=TIME(7,30,0),コード表!$B$49,IF($Q27=TIME(8,0,0),コード表!$B$50,IF($Q27=TIME(8,30,0),コード表!$B$51,IF($Q27=TIME(9,0,0),コード表!$B$52,IF($Q27=TIME(9,30,0),コード表!$B$53,IF($Q27=TIME(10,0,0),コード表!$B$54,IF($Q27=TIME(10,30,0),コード表!$B$55,IF($Q27=TIME(11,0,0),コード表!$B$56,IF($Q27=TIME(11,30,0),コード表!$B$57,IF($Q27=TIME(12,0,0),コード表!$B$58,IF($Q27=TIME(12,30,0),コード表!$B$59,IF($Q27=TIME(13,0,0),コード表!$B$60,IF($Q27=TIME(13,30,0),コード表!$B$61,IF($Q27=TIME(14,0,0),コード表!$B$62,IF($Q27=TIME(14,30,0),コード表!$B$63,IF($Q27=TIME(15,0,0),コード表!$B$64,IF($Q27=TIME(15,30,0),コード表!$B$65,IF($Q27=TIME(16,0,0),コード表!$B$66,""))))))))))))))))))))))))))))))))))</f>
        <v>0</v>
      </c>
      <c r="BC27" s="51" t="str">
        <f>IF($AK$7="","",IF($AK$7="有","",IF(T27="","",IF($Q27=TIME(0,30,0),コード表!$B$67,IF($Q27=TIME(1,0,0),コード表!$B$68,IF($Q27=TIME(1,30,0),コード表!$B$69,IF($Q27=TIME(2,0,0),コード表!$B$70,IF($Q27=TIME(2,30,0),コード表!$B$71,IF($Q27=TIME(3,0,0),コード表!$B$72,IF($Q27=TIME(3,30,0),コード表!$B$73,IF($Q27=TIME(4,0,0),コード表!$B$74,IF($Q27=TIME(4,30,0),コード表!$B$75,IF($Q27=TIME(5,0,0),コード表!$B$76,IF($Q27=TIME(5,30,0),コード表!$B$77,IF($Q27=TIME(6,0,0),コード表!$B$78,IF($Q27=TIME(6,30,0),コード表!$B$79,IF($Q27=TIME(7,0,0),コード表!$B$80,IF($Q27=TIME(7,30,0),コード表!$B$81,IF($Q27=TIME(8,0,0),コード表!$B$82,IF($Q27=TIME(8,30,0),コード表!$B$83,IF($Q27=TIME(9,0,0),コード表!$B$84,IF($Q27=TIME(9,30,0),コード表!$B$85,IF($Q27=TIME(10,0,0),コード表!$B$86,IF($Q27=TIME(10,30,0),コード表!$B$87,IF($Q27=TIME(11,0,0),コード表!$B$88,IF($Q27=TIME(11,30,0),コード表!$B$89,IF($Q27=TIME(12,0,0),コード表!$B$90,IF($Q27=TIME(12,30,0),コード表!$B$91,IF($Q27=TIME(13,0,0),コード表!$B$92,IF($Q27=TIME(13,30,0),コード表!$B$93,IF($Q27=TIME(14,0,0),コード表!$B$94,IF($Q27=TIME(14,30,0),コード表!$B$95,IF($Q27=TIME(15,0,0),コード表!$B$96,IF($Q27=TIME(15,30,0),コード表!$B$97,IF($Q27=TIME(16,0,0),コード表!$B$98,"")))))))))))))))))))))))))))))))))))</f>
        <v/>
      </c>
      <c r="BD27" s="51" t="str">
        <f>IF($AK$7="","",IF($AK$7="有","",IF(V27="","",IF($Q27=TIME(0,30,0),コード表!$B$99,IF($Q27=TIME(1,0,0),コード表!$B$100,IF($Q27=TIME(1,30,0),コード表!$B$101,IF($Q27=TIME(2,0,0),コード表!$B$102,IF($Q27=TIME(2,30,0),コード表!$B$103,IF($Q27=TIME(3,0,0),コード表!$B$104,IF($Q27=TIME(3,30,0),コード表!$B$105,IF($Q27=TIME(4,0,0),コード表!$B$106,IF($Q27=TIME(4,30,0),コード表!$B$107,IF($Q27=TIME(5,0,0),コード表!$B$108,IF($Q27=TIME(5,30,0),コード表!$B$109,IF($Q27=TIME(6,0,0),コード表!$B$110,IF($Q27=TIME(6,30,0),コード表!$B$111,IF($Q27=TIME(7,0,0),コード表!$B$112,IF($Q27=TIME(7,30,0),コード表!$B$113,IF($Q27=TIME(8,0,0),コード表!$B$114,IF($Q27=TIME(8,30,0),コード表!$B$115,IF($Q27=TIME(9,0,0),コード表!$B$116,IF($Q27=TIME(9,30,0),コード表!$B$117,IF($Q27=TIME(10,0,0),コード表!$B$118,IF($Q27=TIME(10,30,0),コード表!$B$119,IF($Q27=TIME(11,0,0),コード表!$B$120,IF($Q27=TIME(11,30,0),コード表!$B$121,IF($Q27=TIME(12,0,0),コード表!$B$122,IF($Q27=TIME(12,30,0),コード表!$B$123,IF($Q27=TIME(13,0,0),コード表!$B$124,IF($Q27=TIME(13,30,0),コード表!$B$125,IF($Q27=TIME(14,0,0),コード表!$B$126,IF($Q27=TIME(14,30,0),コード表!$B$127,IF($Q27=TIME(15,0,0),コード表!$B$128,IF($Q27=TIME(15,30,0),コード表!$B$129,IF($Q27=TIME(16,0,0),コード表!$B$130,"")))))))))))))))))))))))))))))))))))</f>
        <v/>
      </c>
      <c r="BE27" s="52" t="str">
        <f t="shared" si="8"/>
        <v/>
      </c>
      <c r="BF27" s="52" t="str">
        <f t="shared" si="9"/>
        <v/>
      </c>
      <c r="BG27" s="52" t="str">
        <f t="shared" si="10"/>
        <v/>
      </c>
      <c r="BH27" s="52" t="str">
        <f t="shared" si="11"/>
        <v/>
      </c>
      <c r="BI27" s="51">
        <f>IF($AK$7="無",0,IF($AK$7="",0,IF($BF27=TIME(0,30,0),コード表!$B$131,IF($BF27=TIME(1,0,0),コード表!$B$132,IF($BF27=TIME(1,30,0),コード表!$B$133,IF($BF27=TIME(2,0,0),コード表!$B$134,IF($BF27=TIME(2,30,0),コード表!$B$135,IF($BF27=TIME(3,0,0),コード表!$B$136))))))))</f>
        <v>0</v>
      </c>
      <c r="BJ27" s="51">
        <f>IF($AK$7="無",0,IF($AK$7="",0,IF($BH27=TIME(0,30,0),コード表!$B$131,IF($BH27=TIME(1,0,0),コード表!$B$132,IF($BH27=TIME(1,30,0),コード表!$B$133,IF($BH27=TIME(2,0,0),コード表!$B$134,IF($BH27=TIME(2,30,0),コード表!$B$135,IF($BH27=TIME(3,0,0),コード表!$B$136,IF($BH27=TIME(3,30,0),コード表!$B$137,IF($BH27=TIME(4,0,0),コード表!$B$138,IF($BH27=TIME(4,30,0),コード表!$B$139,IF($BH27=TIME(5,0,0),コード表!$B$140,IF($BH27=TIME(5,30,0),コード表!$B$141,IF($BH27=TIME(6,0,0),コード表!$B$142))))))))))))))</f>
        <v>0</v>
      </c>
      <c r="BK27" s="51" t="str">
        <f>IF($AK$7="有","",IF(AND(T27="",V27=""),IF($BF27=TIME(0,30,0),コード表!$B$143,IF($BF27=TIME(1,0,0),コード表!$B$144,IF($BF27=TIME(1,30,0),コード表!$B$145,IF($BF27=TIME(2,0,0),コード表!$B$146,IF($BF27=TIME(2,30,0),コード表!$B$147,IF($BF27=TIME(3,0,0),コード表!$B$148)))))),IF(AND(T27="〇",V27=""),IF($BF27=TIME(0,30,0),コード表!$B$155,IF($BF27=TIME(1,0,0),コード表!$B$156,IF($BF27=TIME(1,30,0),コード表!$B$157,IF($BF27=TIME(2,0,0),コード表!$B$158,IF($BF27=TIME(2,30,0),コード表!$B$159,IF($BF27=TIME(3,0,0),コード表!$B$160)))))),IF(AND(T27="",V27="〇"),IF($BF27=TIME(0,30,0),コード表!$B$167,IF($BF27=TIME(1,0,0),コード表!$B$168,IF($BF27=TIME(1,30,0),コード表!$B$169,IF($BF27=TIME(2,0,0),コード表!$B$170,IF($BF27=TIME(2,30,0),コード表!$B$171,IF($BF27=TIME(3,0,0),コード表!$B$172))))))))))</f>
        <v/>
      </c>
      <c r="BL27" s="51" t="str">
        <f>IF($AK$7="有","",IF(AND(T27="",V27=""),IF($BH27=TIME(0,30,0),コード表!$B$143,IF($BH27=TIME(1,0,0),コード表!$B$144,IF($BH27=TIME(1,30,0),コード表!$B$145,IF($BH27=TIME(2,0,0),コード表!$B$146,IF($BH27=TIME(2,30,0),コード表!$B$147,IF($BH27=TIME(3,0,0),コード表!$B$148,IF($BH27=TIME(3,30,0),コード表!$B$149,IF($BH27=TIME(4,0,0),コード表!$B$150,IF($BH27=TIME(4,30,0),コード表!$B$151,IF($BH27=TIME(5,0,0),コード表!$B$152,IF($BH27=TIME(5,30,0),コード表!$B$153,IF($BH27=TIME(6,0,0),コード表!$B$154)))))))))))),IF(AND(T27="〇",V27=""),IF($BH27=TIME(0,30,0),コード表!$B$155,IF($BH27=TIME(1,0,0),コード表!$B$156,IF($BH27=TIME(1,30,0),コード表!$B$157,IF($BH27=TIME(2,0,0),コード表!$B$158,IF($BH27=TIME(2,30,0),コード表!$B$159,IF($BH27=TIME(3,0,0),コード表!$B$160,IF($BH27=TIME(3,30,0),コード表!$B$161,IF($BH27=TIME(4,0,0),コード表!$B$162,IF($BH27=TIME(4,30,0),コード表!$B$163,IF($BH27=TIME(5,0,0),コード表!$B$164,IF($BH27=TIME(5,30,0),コード表!$B$165,IF($BH27=TIME(6,0,0),コード表!$B$166)))))))))))),IF(AND(T27="",V27="〇"),IF($BH27=TIME(0,30,0),コード表!$B$167,IF($BH27=TIME(1,0,0),コード表!$B$168,IF($BH27=TIME(1,30,0),コード表!$B$169,IF($BH27=TIME(2,0,0),コード表!$B$170,IF($BH27=TIME(2,30,0),コード表!$B$171,IF($BH27=TIME(3,0,0),コード表!$B$172,IF($BH27=TIME(3,30,0),コード表!$B$173,IF($BH27=TIME(4,0,0),コード表!$B$174,IF($BH27=TIME(4,30,0),コード表!$B$175,IF($BH27=TIME(5,0,0),コード表!$B$176,IF($BH27=TIME(5,30,0),コード表!$B$177,IF($BH27=TIME(6,0,0),コード表!$B$178))))))))))))))))</f>
        <v/>
      </c>
      <c r="BM27" s="51">
        <f t="shared" si="12"/>
        <v>0</v>
      </c>
      <c r="BN27" s="77">
        <f t="shared" si="3"/>
        <v>0</v>
      </c>
      <c r="BO27" s="51">
        <f>IF(AD27=1,コード表!$B$179,IF(AD27=2,コード表!$B$180,IF(AD27=3,コード表!$B$181,IF(AD27=4,コード表!$B$182,IF(AD27=5,コード表!$B$183,IF('実績記録 (２枚用)'!AD27=6,コード表!$B$184,))))))</f>
        <v>0</v>
      </c>
      <c r="BP27" s="51">
        <f t="shared" si="13"/>
        <v>0</v>
      </c>
      <c r="BQ27" s="60"/>
      <c r="BR27" s="60"/>
      <c r="BS27" s="60"/>
      <c r="BU27" s="1">
        <f t="shared" si="14"/>
        <v>0</v>
      </c>
      <c r="BV27" s="1">
        <f t="shared" si="14"/>
        <v>0</v>
      </c>
      <c r="BW27" s="1">
        <f t="shared" si="14"/>
        <v>0</v>
      </c>
      <c r="BX27" s="1">
        <f t="shared" si="14"/>
        <v>0</v>
      </c>
      <c r="BZ27" s="93">
        <f t="shared" si="15"/>
        <v>0</v>
      </c>
    </row>
    <row r="28" spans="1:78" s="1" customFormat="1" ht="33" customHeight="1" thickTop="1" thickBot="1">
      <c r="A28" s="2"/>
      <c r="B28" s="6"/>
      <c r="C28" s="392"/>
      <c r="D28" s="224"/>
      <c r="E28" s="345" t="str">
        <f t="shared" si="0"/>
        <v/>
      </c>
      <c r="F28" s="346"/>
      <c r="G28" s="356"/>
      <c r="H28" s="357"/>
      <c r="I28" s="88" t="s">
        <v>50</v>
      </c>
      <c r="J28" s="358"/>
      <c r="K28" s="357"/>
      <c r="L28" s="358"/>
      <c r="M28" s="357"/>
      <c r="N28" s="88" t="s">
        <v>50</v>
      </c>
      <c r="O28" s="223"/>
      <c r="P28" s="295"/>
      <c r="Q28" s="348" t="str">
        <f t="shared" si="16"/>
        <v/>
      </c>
      <c r="R28" s="349"/>
      <c r="S28" s="350"/>
      <c r="T28" s="298"/>
      <c r="U28" s="261"/>
      <c r="V28" s="203"/>
      <c r="W28" s="261"/>
      <c r="X28" s="296" t="str">
        <f t="shared" si="1"/>
        <v/>
      </c>
      <c r="Y28" s="297"/>
      <c r="Z28" s="310" t="str">
        <f t="shared" si="4"/>
        <v/>
      </c>
      <c r="AA28" s="312"/>
      <c r="AB28" s="453"/>
      <c r="AC28" s="454"/>
      <c r="AD28" s="203"/>
      <c r="AE28" s="204"/>
      <c r="AF28" s="341">
        <f t="shared" si="2"/>
        <v>0</v>
      </c>
      <c r="AG28" s="342"/>
      <c r="AH28" s="342"/>
      <c r="AI28" s="343"/>
      <c r="AJ28" s="396" t="str">
        <f t="shared" si="5"/>
        <v/>
      </c>
      <c r="AK28" s="397"/>
      <c r="AL28" s="190"/>
      <c r="AM28" s="177"/>
      <c r="AN28" s="177"/>
      <c r="AO28" s="177"/>
      <c r="AP28" s="177"/>
      <c r="AQ28" s="177"/>
      <c r="AR28" s="177"/>
      <c r="AS28" s="177"/>
      <c r="AT28" s="178"/>
      <c r="AU28" s="87"/>
      <c r="AV28" s="2"/>
      <c r="AW28" s="69" t="str">
        <f>IF(C28="","",DATE(請求書!$K$29,請求書!$Q$29,'実績記録 (２枚用)'!C28))</f>
        <v/>
      </c>
      <c r="AX28" s="52">
        <f t="shared" si="6"/>
        <v>0</v>
      </c>
      <c r="AY28" s="52">
        <f t="shared" si="7"/>
        <v>0</v>
      </c>
      <c r="AZ28" s="52">
        <f t="shared" si="17"/>
        <v>0</v>
      </c>
      <c r="BA28" s="51">
        <f>IF($AK$7="無",0,IF($AK$7="",0,IF($Q28=TIME(0,30,0),コード表!$B$3,IF($Q28=TIME(1,0,0),コード表!$B$4,IF($Q28=TIME(1,30,0),コード表!$B$5,IF($Q28=TIME(2,0,0),コード表!$B$6,IF($Q28=TIME(2,30,0),コード表!$B$7,IF($Q28=TIME(3,0,0),コード表!$B$8,IF($Q28=TIME(3,30,0),コード表!$B$9,IF($Q28=TIME(4,0,0),コード表!$B$10,IF($Q28=TIME(4,30,0),コード表!$B$11,IF($Q28=TIME(5,0,0),コード表!$B$12,IF($Q28=TIME(5,30,0),コード表!$B$13,IF($Q28=TIME(6,0,0),コード表!$B$14,IF($Q28=TIME(6,30,0),コード表!$B$15,IF($Q28=TIME(7,0,0),コード表!$B$16,IF($Q28=TIME(7,30,0),コード表!$B$17,IF($Q28=TIME(8,0,0),コード表!$B$18,IF($Q28=TIME(8,30,0),コード表!$B$19,IF($Q28=TIME(9,0,0),コード表!$B$20,IF($Q28=TIME(9,30,0),コード表!$B$21,IF($Q28=TIME(10,0,0),コード表!$B$22,IF($Q28=TIME(10,30,0),コード表!$B$23,IF($Q28=TIME(11,0,0),コード表!$B$24,IF($Q28=TIME(11,30,0),コード表!$B$25,IF($Q28=TIME(12,0,0),コード表!$B$26,IF($Q28=TIME(12,30,0),コード表!$B$27,IF($Q28=TIME(13,0,0),コード表!$B$28,IF($Q28=TIME(13,30,0),コード表!$B$29,IF($Q28=TIME(14,0,0),コード表!$B$30,IF($Q28=TIME(14,30,0),コード表!$B$31,IF($Q28=TIME(15,0,0),コード表!$B$32,IF($Q28=TIME(15,30,0),コード表!$B$33,IF($Q28=TIME(16,0,0),コード表!$B$34,""))))))))))))))))))))))))))))))))))</f>
        <v>0</v>
      </c>
      <c r="BB28" s="51">
        <f>IF($AK$7="有",0,IF($AK$7="",0,IF($Q28=TIME(0,30,0),コード表!$B$35,IF($Q28=TIME(1,0,0),コード表!$B$36,IF($Q28=TIME(1,30,0),コード表!$B$37,IF($Q28=TIME(2,0,0),コード表!$B$38,IF($Q28=TIME(2,30,0),コード表!$B$39,IF($Q28=TIME(3,0,0),コード表!$B$40,IF($Q28=TIME(3,30,0),コード表!$B$41,IF($Q28=TIME(4,0,0),コード表!$B$42,IF($Q28=TIME(4,30,0),コード表!$B$43,IF($Q28=TIME(5,0,0),コード表!$B$44,IF($Q28=TIME(5,30,0),コード表!$B$45,IF($Q28=TIME(6,0,0),コード表!$B$46,IF($Q28=TIME(6,30,0),コード表!$B$47,IF($Q28=TIME(7,0,0),コード表!$B$48,IF($Q28=TIME(7,30,0),コード表!$B$49,IF($Q28=TIME(8,0,0),コード表!$B$50,IF($Q28=TIME(8,30,0),コード表!$B$51,IF($Q28=TIME(9,0,0),コード表!$B$52,IF($Q28=TIME(9,30,0),コード表!$B$53,IF($Q28=TIME(10,0,0),コード表!$B$54,IF($Q28=TIME(10,30,0),コード表!$B$55,IF($Q28=TIME(11,0,0),コード表!$B$56,IF($Q28=TIME(11,30,0),コード表!$B$57,IF($Q28=TIME(12,0,0),コード表!$B$58,IF($Q28=TIME(12,30,0),コード表!$B$59,IF($Q28=TIME(13,0,0),コード表!$B$60,IF($Q28=TIME(13,30,0),コード表!$B$61,IF($Q28=TIME(14,0,0),コード表!$B$62,IF($Q28=TIME(14,30,0),コード表!$B$63,IF($Q28=TIME(15,0,0),コード表!$B$64,IF($Q28=TIME(15,30,0),コード表!$B$65,IF($Q28=TIME(16,0,0),コード表!$B$66,""))))))))))))))))))))))))))))))))))</f>
        <v>0</v>
      </c>
      <c r="BC28" s="51" t="str">
        <f>IF($AK$7="","",IF($AK$7="有","",IF(T28="","",IF($Q28=TIME(0,30,0),コード表!$B$67,IF($Q28=TIME(1,0,0),コード表!$B$68,IF($Q28=TIME(1,30,0),コード表!$B$69,IF($Q28=TIME(2,0,0),コード表!$B$70,IF($Q28=TIME(2,30,0),コード表!$B$71,IF($Q28=TIME(3,0,0),コード表!$B$72,IF($Q28=TIME(3,30,0),コード表!$B$73,IF($Q28=TIME(4,0,0),コード表!$B$74,IF($Q28=TIME(4,30,0),コード表!$B$75,IF($Q28=TIME(5,0,0),コード表!$B$76,IF($Q28=TIME(5,30,0),コード表!$B$77,IF($Q28=TIME(6,0,0),コード表!$B$78,IF($Q28=TIME(6,30,0),コード表!$B$79,IF($Q28=TIME(7,0,0),コード表!$B$80,IF($Q28=TIME(7,30,0),コード表!$B$81,IF($Q28=TIME(8,0,0),コード表!$B$82,IF($Q28=TIME(8,30,0),コード表!$B$83,IF($Q28=TIME(9,0,0),コード表!$B$84,IF($Q28=TIME(9,30,0),コード表!$B$85,IF($Q28=TIME(10,0,0),コード表!$B$86,IF($Q28=TIME(10,30,0),コード表!$B$87,IF($Q28=TIME(11,0,0),コード表!$B$88,IF($Q28=TIME(11,30,0),コード表!$B$89,IF($Q28=TIME(12,0,0),コード表!$B$90,IF($Q28=TIME(12,30,0),コード表!$B$91,IF($Q28=TIME(13,0,0),コード表!$B$92,IF($Q28=TIME(13,30,0),コード表!$B$93,IF($Q28=TIME(14,0,0),コード表!$B$94,IF($Q28=TIME(14,30,0),コード表!$B$95,IF($Q28=TIME(15,0,0),コード表!$B$96,IF($Q28=TIME(15,30,0),コード表!$B$97,IF($Q28=TIME(16,0,0),コード表!$B$98,"")))))))))))))))))))))))))))))))))))</f>
        <v/>
      </c>
      <c r="BD28" s="51" t="str">
        <f>IF($AK$7="","",IF($AK$7="有","",IF(V28="","",IF($Q28=TIME(0,30,0),コード表!$B$99,IF($Q28=TIME(1,0,0),コード表!$B$100,IF($Q28=TIME(1,30,0),コード表!$B$101,IF($Q28=TIME(2,0,0),コード表!$B$102,IF($Q28=TIME(2,30,0),コード表!$B$103,IF($Q28=TIME(3,0,0),コード表!$B$104,IF($Q28=TIME(3,30,0),コード表!$B$105,IF($Q28=TIME(4,0,0),コード表!$B$106,IF($Q28=TIME(4,30,0),コード表!$B$107,IF($Q28=TIME(5,0,0),コード表!$B$108,IF($Q28=TIME(5,30,0),コード表!$B$109,IF($Q28=TIME(6,0,0),コード表!$B$110,IF($Q28=TIME(6,30,0),コード表!$B$111,IF($Q28=TIME(7,0,0),コード表!$B$112,IF($Q28=TIME(7,30,0),コード表!$B$113,IF($Q28=TIME(8,0,0),コード表!$B$114,IF($Q28=TIME(8,30,0),コード表!$B$115,IF($Q28=TIME(9,0,0),コード表!$B$116,IF($Q28=TIME(9,30,0),コード表!$B$117,IF($Q28=TIME(10,0,0),コード表!$B$118,IF($Q28=TIME(10,30,0),コード表!$B$119,IF($Q28=TIME(11,0,0),コード表!$B$120,IF($Q28=TIME(11,30,0),コード表!$B$121,IF($Q28=TIME(12,0,0),コード表!$B$122,IF($Q28=TIME(12,30,0),コード表!$B$123,IF($Q28=TIME(13,0,0),コード表!$B$124,IF($Q28=TIME(13,30,0),コード表!$B$125,IF($Q28=TIME(14,0,0),コード表!$B$126,IF($Q28=TIME(14,30,0),コード表!$B$127,IF($Q28=TIME(15,0,0),コード表!$B$128,IF($Q28=TIME(15,30,0),コード表!$B$129,IF($Q28=TIME(16,0,0),コード表!$B$130,"")))))))))))))))))))))))))))))))))))</f>
        <v/>
      </c>
      <c r="BE28" s="52" t="str">
        <f t="shared" si="8"/>
        <v/>
      </c>
      <c r="BF28" s="52" t="str">
        <f t="shared" si="9"/>
        <v/>
      </c>
      <c r="BG28" s="52" t="str">
        <f t="shared" si="10"/>
        <v/>
      </c>
      <c r="BH28" s="52" t="str">
        <f t="shared" si="11"/>
        <v/>
      </c>
      <c r="BI28" s="51">
        <f>IF($AK$7="無",0,IF($AK$7="",0,IF($BF28=TIME(0,30,0),コード表!$B$131,IF($BF28=TIME(1,0,0),コード表!$B$132,IF($BF28=TIME(1,30,0),コード表!$B$133,IF($BF28=TIME(2,0,0),コード表!$B$134,IF($BF28=TIME(2,30,0),コード表!$B$135,IF($BF28=TIME(3,0,0),コード表!$B$136))))))))</f>
        <v>0</v>
      </c>
      <c r="BJ28" s="51">
        <f>IF($AK$7="無",0,IF($AK$7="",0,IF($BH28=TIME(0,30,0),コード表!$B$131,IF($BH28=TIME(1,0,0),コード表!$B$132,IF($BH28=TIME(1,30,0),コード表!$B$133,IF($BH28=TIME(2,0,0),コード表!$B$134,IF($BH28=TIME(2,30,0),コード表!$B$135,IF($BH28=TIME(3,0,0),コード表!$B$136,IF($BH28=TIME(3,30,0),コード表!$B$137,IF($BH28=TIME(4,0,0),コード表!$B$138,IF($BH28=TIME(4,30,0),コード表!$B$139,IF($BH28=TIME(5,0,0),コード表!$B$140,IF($BH28=TIME(5,30,0),コード表!$B$141,IF($BH28=TIME(6,0,0),コード表!$B$142))))))))))))))</f>
        <v>0</v>
      </c>
      <c r="BK28" s="51" t="str">
        <f>IF($AK$7="有","",IF(AND(T28="",V28=""),IF($BF28=TIME(0,30,0),コード表!$B$143,IF($BF28=TIME(1,0,0),コード表!$B$144,IF($BF28=TIME(1,30,0),コード表!$B$145,IF($BF28=TIME(2,0,0),コード表!$B$146,IF($BF28=TIME(2,30,0),コード表!$B$147,IF($BF28=TIME(3,0,0),コード表!$B$148)))))),IF(AND(T28="〇",V28=""),IF($BF28=TIME(0,30,0),コード表!$B$155,IF($BF28=TIME(1,0,0),コード表!$B$156,IF($BF28=TIME(1,30,0),コード表!$B$157,IF($BF28=TIME(2,0,0),コード表!$B$158,IF($BF28=TIME(2,30,0),コード表!$B$159,IF($BF28=TIME(3,0,0),コード表!$B$160)))))),IF(AND(T28="",V28="〇"),IF($BF28=TIME(0,30,0),コード表!$B$167,IF($BF28=TIME(1,0,0),コード表!$B$168,IF($BF28=TIME(1,30,0),コード表!$B$169,IF($BF28=TIME(2,0,0),コード表!$B$170,IF($BF28=TIME(2,30,0),コード表!$B$171,IF($BF28=TIME(3,0,0),コード表!$B$172))))))))))</f>
        <v/>
      </c>
      <c r="BL28" s="51" t="str">
        <f>IF($AK$7="有","",IF(AND(T28="",V28=""),IF($BH28=TIME(0,30,0),コード表!$B$143,IF($BH28=TIME(1,0,0),コード表!$B$144,IF($BH28=TIME(1,30,0),コード表!$B$145,IF($BH28=TIME(2,0,0),コード表!$B$146,IF($BH28=TIME(2,30,0),コード表!$B$147,IF($BH28=TIME(3,0,0),コード表!$B$148,IF($BH28=TIME(3,30,0),コード表!$B$149,IF($BH28=TIME(4,0,0),コード表!$B$150,IF($BH28=TIME(4,30,0),コード表!$B$151,IF($BH28=TIME(5,0,0),コード表!$B$152,IF($BH28=TIME(5,30,0),コード表!$B$153,IF($BH28=TIME(6,0,0),コード表!$B$154)))))))))))),IF(AND(T28="〇",V28=""),IF($BH28=TIME(0,30,0),コード表!$B$155,IF($BH28=TIME(1,0,0),コード表!$B$156,IF($BH28=TIME(1,30,0),コード表!$B$157,IF($BH28=TIME(2,0,0),コード表!$B$158,IF($BH28=TIME(2,30,0),コード表!$B$159,IF($BH28=TIME(3,0,0),コード表!$B$160,IF($BH28=TIME(3,30,0),コード表!$B$161,IF($BH28=TIME(4,0,0),コード表!$B$162,IF($BH28=TIME(4,30,0),コード表!$B$163,IF($BH28=TIME(5,0,0),コード表!$B$164,IF($BH28=TIME(5,30,0),コード表!$B$165,IF($BH28=TIME(6,0,0),コード表!$B$166)))))))))))),IF(AND(T28="",V28="〇"),IF($BH28=TIME(0,30,0),コード表!$B$167,IF($BH28=TIME(1,0,0),コード表!$B$168,IF($BH28=TIME(1,30,0),コード表!$B$169,IF($BH28=TIME(2,0,0),コード表!$B$170,IF($BH28=TIME(2,30,0),コード表!$B$171,IF($BH28=TIME(3,0,0),コード表!$B$172,IF($BH28=TIME(3,30,0),コード表!$B$173,IF($BH28=TIME(4,0,0),コード表!$B$174,IF($BH28=TIME(4,30,0),コード表!$B$175,IF($BH28=TIME(5,0,0),コード表!$B$176,IF($BH28=TIME(5,30,0),コード表!$B$177,IF($BH28=TIME(6,0,0),コード表!$B$178))))))))))))))))</f>
        <v/>
      </c>
      <c r="BM28" s="51">
        <f t="shared" si="12"/>
        <v>0</v>
      </c>
      <c r="BN28" s="77">
        <f t="shared" si="3"/>
        <v>0</v>
      </c>
      <c r="BO28" s="51">
        <f>IF(AD28=1,コード表!$B$179,IF(AD28=2,コード表!$B$180,IF(AD28=3,コード表!$B$181,IF(AD28=4,コード表!$B$182,IF(AD28=5,コード表!$B$183,IF('実績記録 (２枚用)'!AD28=6,コード表!$B$184,))))))</f>
        <v>0</v>
      </c>
      <c r="BP28" s="51">
        <f t="shared" si="13"/>
        <v>0</v>
      </c>
      <c r="BQ28" s="60"/>
      <c r="BR28" s="60"/>
      <c r="BS28" s="60"/>
      <c r="BU28" s="1">
        <f t="shared" si="14"/>
        <v>0</v>
      </c>
      <c r="BV28" s="1">
        <f t="shared" si="14"/>
        <v>0</v>
      </c>
      <c r="BW28" s="1">
        <f t="shared" si="14"/>
        <v>0</v>
      </c>
      <c r="BX28" s="1">
        <f t="shared" si="14"/>
        <v>0</v>
      </c>
      <c r="BZ28" s="93">
        <f t="shared" si="15"/>
        <v>0</v>
      </c>
    </row>
    <row r="29" spans="1:78" s="1" customFormat="1" ht="33" customHeight="1" thickTop="1" thickBot="1">
      <c r="A29" s="2"/>
      <c r="B29" s="14"/>
      <c r="C29" s="392"/>
      <c r="D29" s="224"/>
      <c r="E29" s="345" t="str">
        <f t="shared" si="0"/>
        <v/>
      </c>
      <c r="F29" s="346"/>
      <c r="G29" s="356"/>
      <c r="H29" s="357"/>
      <c r="I29" s="88" t="s">
        <v>50</v>
      </c>
      <c r="J29" s="358"/>
      <c r="K29" s="357"/>
      <c r="L29" s="358"/>
      <c r="M29" s="357"/>
      <c r="N29" s="88" t="s">
        <v>50</v>
      </c>
      <c r="O29" s="223"/>
      <c r="P29" s="295"/>
      <c r="Q29" s="348" t="str">
        <f t="shared" si="16"/>
        <v/>
      </c>
      <c r="R29" s="349"/>
      <c r="S29" s="350"/>
      <c r="T29" s="298"/>
      <c r="U29" s="261"/>
      <c r="V29" s="203"/>
      <c r="W29" s="261"/>
      <c r="X29" s="296" t="str">
        <f t="shared" si="1"/>
        <v/>
      </c>
      <c r="Y29" s="297"/>
      <c r="Z29" s="310" t="str">
        <f t="shared" si="4"/>
        <v/>
      </c>
      <c r="AA29" s="312"/>
      <c r="AB29" s="453"/>
      <c r="AC29" s="454"/>
      <c r="AD29" s="203"/>
      <c r="AE29" s="204"/>
      <c r="AF29" s="341">
        <f t="shared" si="2"/>
        <v>0</v>
      </c>
      <c r="AG29" s="342"/>
      <c r="AH29" s="342"/>
      <c r="AI29" s="343"/>
      <c r="AJ29" s="396" t="str">
        <f t="shared" si="5"/>
        <v/>
      </c>
      <c r="AK29" s="397"/>
      <c r="AL29" s="190"/>
      <c r="AM29" s="177"/>
      <c r="AN29" s="177"/>
      <c r="AO29" s="177"/>
      <c r="AP29" s="177"/>
      <c r="AQ29" s="177"/>
      <c r="AR29" s="177"/>
      <c r="AS29" s="177"/>
      <c r="AT29" s="178"/>
      <c r="AU29" s="87"/>
      <c r="AV29" s="2"/>
      <c r="AW29" s="69" t="str">
        <f>IF(C29="","",DATE(請求書!$K$29,請求書!$Q$29,'実績記録 (２枚用)'!C29))</f>
        <v/>
      </c>
      <c r="AX29" s="52">
        <f t="shared" si="6"/>
        <v>0</v>
      </c>
      <c r="AY29" s="52">
        <f t="shared" si="7"/>
        <v>0</v>
      </c>
      <c r="AZ29" s="52">
        <f t="shared" si="17"/>
        <v>0</v>
      </c>
      <c r="BA29" s="51">
        <f>IF($AK$7="無",0,IF($AK$7="",0,IF($Q29=TIME(0,30,0),コード表!$B$3,IF($Q29=TIME(1,0,0),コード表!$B$4,IF($Q29=TIME(1,30,0),コード表!$B$5,IF($Q29=TIME(2,0,0),コード表!$B$6,IF($Q29=TIME(2,30,0),コード表!$B$7,IF($Q29=TIME(3,0,0),コード表!$B$8,IF($Q29=TIME(3,30,0),コード表!$B$9,IF($Q29=TIME(4,0,0),コード表!$B$10,IF($Q29=TIME(4,30,0),コード表!$B$11,IF($Q29=TIME(5,0,0),コード表!$B$12,IF($Q29=TIME(5,30,0),コード表!$B$13,IF($Q29=TIME(6,0,0),コード表!$B$14,IF($Q29=TIME(6,30,0),コード表!$B$15,IF($Q29=TIME(7,0,0),コード表!$B$16,IF($Q29=TIME(7,30,0),コード表!$B$17,IF($Q29=TIME(8,0,0),コード表!$B$18,IF($Q29=TIME(8,30,0),コード表!$B$19,IF($Q29=TIME(9,0,0),コード表!$B$20,IF($Q29=TIME(9,30,0),コード表!$B$21,IF($Q29=TIME(10,0,0),コード表!$B$22,IF($Q29=TIME(10,30,0),コード表!$B$23,IF($Q29=TIME(11,0,0),コード表!$B$24,IF($Q29=TIME(11,30,0),コード表!$B$25,IF($Q29=TIME(12,0,0),コード表!$B$26,IF($Q29=TIME(12,30,0),コード表!$B$27,IF($Q29=TIME(13,0,0),コード表!$B$28,IF($Q29=TIME(13,30,0),コード表!$B$29,IF($Q29=TIME(14,0,0),コード表!$B$30,IF($Q29=TIME(14,30,0),コード表!$B$31,IF($Q29=TIME(15,0,0),コード表!$B$32,IF($Q29=TIME(15,30,0),コード表!$B$33,IF($Q29=TIME(16,0,0),コード表!$B$34,""))))))))))))))))))))))))))))))))))</f>
        <v>0</v>
      </c>
      <c r="BB29" s="51">
        <f>IF($AK$7="有",0,IF($AK$7="",0,IF($Q29=TIME(0,30,0),コード表!$B$35,IF($Q29=TIME(1,0,0),コード表!$B$36,IF($Q29=TIME(1,30,0),コード表!$B$37,IF($Q29=TIME(2,0,0),コード表!$B$38,IF($Q29=TIME(2,30,0),コード表!$B$39,IF($Q29=TIME(3,0,0),コード表!$B$40,IF($Q29=TIME(3,30,0),コード表!$B$41,IF($Q29=TIME(4,0,0),コード表!$B$42,IF($Q29=TIME(4,30,0),コード表!$B$43,IF($Q29=TIME(5,0,0),コード表!$B$44,IF($Q29=TIME(5,30,0),コード表!$B$45,IF($Q29=TIME(6,0,0),コード表!$B$46,IF($Q29=TIME(6,30,0),コード表!$B$47,IF($Q29=TIME(7,0,0),コード表!$B$48,IF($Q29=TIME(7,30,0),コード表!$B$49,IF($Q29=TIME(8,0,0),コード表!$B$50,IF($Q29=TIME(8,30,0),コード表!$B$51,IF($Q29=TIME(9,0,0),コード表!$B$52,IF($Q29=TIME(9,30,0),コード表!$B$53,IF($Q29=TIME(10,0,0),コード表!$B$54,IF($Q29=TIME(10,30,0),コード表!$B$55,IF($Q29=TIME(11,0,0),コード表!$B$56,IF($Q29=TIME(11,30,0),コード表!$B$57,IF($Q29=TIME(12,0,0),コード表!$B$58,IF($Q29=TIME(12,30,0),コード表!$B$59,IF($Q29=TIME(13,0,0),コード表!$B$60,IF($Q29=TIME(13,30,0),コード表!$B$61,IF($Q29=TIME(14,0,0),コード表!$B$62,IF($Q29=TIME(14,30,0),コード表!$B$63,IF($Q29=TIME(15,0,0),コード表!$B$64,IF($Q29=TIME(15,30,0),コード表!$B$65,IF($Q29=TIME(16,0,0),コード表!$B$66,""))))))))))))))))))))))))))))))))))</f>
        <v>0</v>
      </c>
      <c r="BC29" s="51" t="str">
        <f>IF($AK$7="","",IF($AK$7="有","",IF(T29="","",IF($Q29=TIME(0,30,0),コード表!$B$67,IF($Q29=TIME(1,0,0),コード表!$B$68,IF($Q29=TIME(1,30,0),コード表!$B$69,IF($Q29=TIME(2,0,0),コード表!$B$70,IF($Q29=TIME(2,30,0),コード表!$B$71,IF($Q29=TIME(3,0,0),コード表!$B$72,IF($Q29=TIME(3,30,0),コード表!$B$73,IF($Q29=TIME(4,0,0),コード表!$B$74,IF($Q29=TIME(4,30,0),コード表!$B$75,IF($Q29=TIME(5,0,0),コード表!$B$76,IF($Q29=TIME(5,30,0),コード表!$B$77,IF($Q29=TIME(6,0,0),コード表!$B$78,IF($Q29=TIME(6,30,0),コード表!$B$79,IF($Q29=TIME(7,0,0),コード表!$B$80,IF($Q29=TIME(7,30,0),コード表!$B$81,IF($Q29=TIME(8,0,0),コード表!$B$82,IF($Q29=TIME(8,30,0),コード表!$B$83,IF($Q29=TIME(9,0,0),コード表!$B$84,IF($Q29=TIME(9,30,0),コード表!$B$85,IF($Q29=TIME(10,0,0),コード表!$B$86,IF($Q29=TIME(10,30,0),コード表!$B$87,IF($Q29=TIME(11,0,0),コード表!$B$88,IF($Q29=TIME(11,30,0),コード表!$B$89,IF($Q29=TIME(12,0,0),コード表!$B$90,IF($Q29=TIME(12,30,0),コード表!$B$91,IF($Q29=TIME(13,0,0),コード表!$B$92,IF($Q29=TIME(13,30,0),コード表!$B$93,IF($Q29=TIME(14,0,0),コード表!$B$94,IF($Q29=TIME(14,30,0),コード表!$B$95,IF($Q29=TIME(15,0,0),コード表!$B$96,IF($Q29=TIME(15,30,0),コード表!$B$97,IF($Q29=TIME(16,0,0),コード表!$B$98,"")))))))))))))))))))))))))))))))))))</f>
        <v/>
      </c>
      <c r="BD29" s="51" t="str">
        <f>IF($AK$7="","",IF($AK$7="有","",IF(V29="","",IF($Q29=TIME(0,30,0),コード表!$B$99,IF($Q29=TIME(1,0,0),コード表!$B$100,IF($Q29=TIME(1,30,0),コード表!$B$101,IF($Q29=TIME(2,0,0),コード表!$B$102,IF($Q29=TIME(2,30,0),コード表!$B$103,IF($Q29=TIME(3,0,0),コード表!$B$104,IF($Q29=TIME(3,30,0),コード表!$B$105,IF($Q29=TIME(4,0,0),コード表!$B$106,IF($Q29=TIME(4,30,0),コード表!$B$107,IF($Q29=TIME(5,0,0),コード表!$B$108,IF($Q29=TIME(5,30,0),コード表!$B$109,IF($Q29=TIME(6,0,0),コード表!$B$110,IF($Q29=TIME(6,30,0),コード表!$B$111,IF($Q29=TIME(7,0,0),コード表!$B$112,IF($Q29=TIME(7,30,0),コード表!$B$113,IF($Q29=TIME(8,0,0),コード表!$B$114,IF($Q29=TIME(8,30,0),コード表!$B$115,IF($Q29=TIME(9,0,0),コード表!$B$116,IF($Q29=TIME(9,30,0),コード表!$B$117,IF($Q29=TIME(10,0,0),コード表!$B$118,IF($Q29=TIME(10,30,0),コード表!$B$119,IF($Q29=TIME(11,0,0),コード表!$B$120,IF($Q29=TIME(11,30,0),コード表!$B$121,IF($Q29=TIME(12,0,0),コード表!$B$122,IF($Q29=TIME(12,30,0),コード表!$B$123,IF($Q29=TIME(13,0,0),コード表!$B$124,IF($Q29=TIME(13,30,0),コード表!$B$125,IF($Q29=TIME(14,0,0),コード表!$B$126,IF($Q29=TIME(14,30,0),コード表!$B$127,IF($Q29=TIME(15,0,0),コード表!$B$128,IF($Q29=TIME(15,30,0),コード表!$B$129,IF($Q29=TIME(16,0,0),コード表!$B$130,"")))))))))))))))))))))))))))))))))))</f>
        <v/>
      </c>
      <c r="BE29" s="52" t="str">
        <f t="shared" si="8"/>
        <v/>
      </c>
      <c r="BF29" s="52" t="str">
        <f t="shared" si="9"/>
        <v/>
      </c>
      <c r="BG29" s="52" t="str">
        <f t="shared" si="10"/>
        <v/>
      </c>
      <c r="BH29" s="52" t="str">
        <f t="shared" si="11"/>
        <v/>
      </c>
      <c r="BI29" s="51">
        <f>IF($AK$7="無",0,IF($AK$7="",0,IF($BF29=TIME(0,30,0),コード表!$B$131,IF($BF29=TIME(1,0,0),コード表!$B$132,IF($BF29=TIME(1,30,0),コード表!$B$133,IF($BF29=TIME(2,0,0),コード表!$B$134,IF($BF29=TIME(2,30,0),コード表!$B$135,IF($BF29=TIME(3,0,0),コード表!$B$136))))))))</f>
        <v>0</v>
      </c>
      <c r="BJ29" s="51">
        <f>IF($AK$7="無",0,IF($AK$7="",0,IF($BH29=TIME(0,30,0),コード表!$B$131,IF($BH29=TIME(1,0,0),コード表!$B$132,IF($BH29=TIME(1,30,0),コード表!$B$133,IF($BH29=TIME(2,0,0),コード表!$B$134,IF($BH29=TIME(2,30,0),コード表!$B$135,IF($BH29=TIME(3,0,0),コード表!$B$136,IF($BH29=TIME(3,30,0),コード表!$B$137,IF($BH29=TIME(4,0,0),コード表!$B$138,IF($BH29=TIME(4,30,0),コード表!$B$139,IF($BH29=TIME(5,0,0),コード表!$B$140,IF($BH29=TIME(5,30,0),コード表!$B$141,IF($BH29=TIME(6,0,0),コード表!$B$142))))))))))))))</f>
        <v>0</v>
      </c>
      <c r="BK29" s="51" t="str">
        <f>IF($AK$7="有","",IF(AND(T29="",V29=""),IF($BF29=TIME(0,30,0),コード表!$B$143,IF($BF29=TIME(1,0,0),コード表!$B$144,IF($BF29=TIME(1,30,0),コード表!$B$145,IF($BF29=TIME(2,0,0),コード表!$B$146,IF($BF29=TIME(2,30,0),コード表!$B$147,IF($BF29=TIME(3,0,0),コード表!$B$148)))))),IF(AND(T29="〇",V29=""),IF($BF29=TIME(0,30,0),コード表!$B$155,IF($BF29=TIME(1,0,0),コード表!$B$156,IF($BF29=TIME(1,30,0),コード表!$B$157,IF($BF29=TIME(2,0,0),コード表!$B$158,IF($BF29=TIME(2,30,0),コード表!$B$159,IF($BF29=TIME(3,0,0),コード表!$B$160)))))),IF(AND(T29="",V29="〇"),IF($BF29=TIME(0,30,0),コード表!$B$167,IF($BF29=TIME(1,0,0),コード表!$B$168,IF($BF29=TIME(1,30,0),コード表!$B$169,IF($BF29=TIME(2,0,0),コード表!$B$170,IF($BF29=TIME(2,30,0),コード表!$B$171,IF($BF29=TIME(3,0,0),コード表!$B$172))))))))))</f>
        <v/>
      </c>
      <c r="BL29" s="51" t="str">
        <f>IF($AK$7="有","",IF(AND(T29="",V29=""),IF($BH29=TIME(0,30,0),コード表!$B$143,IF($BH29=TIME(1,0,0),コード表!$B$144,IF($BH29=TIME(1,30,0),コード表!$B$145,IF($BH29=TIME(2,0,0),コード表!$B$146,IF($BH29=TIME(2,30,0),コード表!$B$147,IF($BH29=TIME(3,0,0),コード表!$B$148,IF($BH29=TIME(3,30,0),コード表!$B$149,IF($BH29=TIME(4,0,0),コード表!$B$150,IF($BH29=TIME(4,30,0),コード表!$B$151,IF($BH29=TIME(5,0,0),コード表!$B$152,IF($BH29=TIME(5,30,0),コード表!$B$153,IF($BH29=TIME(6,0,0),コード表!$B$154)))))))))))),IF(AND(T29="〇",V29=""),IF($BH29=TIME(0,30,0),コード表!$B$155,IF($BH29=TIME(1,0,0),コード表!$B$156,IF($BH29=TIME(1,30,0),コード表!$B$157,IF($BH29=TIME(2,0,0),コード表!$B$158,IF($BH29=TIME(2,30,0),コード表!$B$159,IF($BH29=TIME(3,0,0),コード表!$B$160,IF($BH29=TIME(3,30,0),コード表!$B$161,IF($BH29=TIME(4,0,0),コード表!$B$162,IF($BH29=TIME(4,30,0),コード表!$B$163,IF($BH29=TIME(5,0,0),コード表!$B$164,IF($BH29=TIME(5,30,0),コード表!$B$165,IF($BH29=TIME(6,0,0),コード表!$B$166)))))))))))),IF(AND(T29="",V29="〇"),IF($BH29=TIME(0,30,0),コード表!$B$167,IF($BH29=TIME(1,0,0),コード表!$B$168,IF($BH29=TIME(1,30,0),コード表!$B$169,IF($BH29=TIME(2,0,0),コード表!$B$170,IF($BH29=TIME(2,30,0),コード表!$B$171,IF($BH29=TIME(3,0,0),コード表!$B$172,IF($BH29=TIME(3,30,0),コード表!$B$173,IF($BH29=TIME(4,0,0),コード表!$B$174,IF($BH29=TIME(4,30,0),コード表!$B$175,IF($BH29=TIME(5,0,0),コード表!$B$176,IF($BH29=TIME(5,30,0),コード表!$B$177,IF($BH29=TIME(6,0,0),コード表!$B$178))))))))))))))))</f>
        <v/>
      </c>
      <c r="BM29" s="51">
        <f t="shared" si="12"/>
        <v>0</v>
      </c>
      <c r="BN29" s="77">
        <f t="shared" si="3"/>
        <v>0</v>
      </c>
      <c r="BO29" s="51">
        <f>IF(AD29=1,コード表!$B$179,IF(AD29=2,コード表!$B$180,IF(AD29=3,コード表!$B$181,IF(AD29=4,コード表!$B$182,IF(AD29=5,コード表!$B$183,IF('実績記録 (２枚用)'!AD29=6,コード表!$B$184,))))))</f>
        <v>0</v>
      </c>
      <c r="BP29" s="51">
        <f t="shared" si="13"/>
        <v>0</v>
      </c>
      <c r="BQ29" s="60"/>
      <c r="BR29" s="60"/>
      <c r="BS29" s="60"/>
      <c r="BU29" s="1">
        <f t="shared" si="14"/>
        <v>0</v>
      </c>
      <c r="BV29" s="1">
        <f t="shared" si="14"/>
        <v>0</v>
      </c>
      <c r="BW29" s="1">
        <f t="shared" si="14"/>
        <v>0</v>
      </c>
      <c r="BX29" s="1">
        <f t="shared" si="14"/>
        <v>0</v>
      </c>
      <c r="BZ29" s="93">
        <f t="shared" si="15"/>
        <v>0</v>
      </c>
    </row>
    <row r="30" spans="1:78" s="1" customFormat="1" ht="33" customHeight="1" thickTop="1" thickBot="1">
      <c r="A30" s="2"/>
      <c r="B30" s="14"/>
      <c r="C30" s="392"/>
      <c r="D30" s="224"/>
      <c r="E30" s="345" t="str">
        <f t="shared" si="0"/>
        <v/>
      </c>
      <c r="F30" s="346"/>
      <c r="G30" s="356"/>
      <c r="H30" s="357"/>
      <c r="I30" s="88" t="s">
        <v>50</v>
      </c>
      <c r="J30" s="358"/>
      <c r="K30" s="357"/>
      <c r="L30" s="358"/>
      <c r="M30" s="357"/>
      <c r="N30" s="88" t="s">
        <v>50</v>
      </c>
      <c r="O30" s="223"/>
      <c r="P30" s="295"/>
      <c r="Q30" s="348" t="str">
        <f t="shared" si="16"/>
        <v/>
      </c>
      <c r="R30" s="349"/>
      <c r="S30" s="350"/>
      <c r="T30" s="298"/>
      <c r="U30" s="261"/>
      <c r="V30" s="203"/>
      <c r="W30" s="261"/>
      <c r="X30" s="296" t="str">
        <f t="shared" si="1"/>
        <v/>
      </c>
      <c r="Y30" s="297"/>
      <c r="Z30" s="310" t="str">
        <f t="shared" si="4"/>
        <v/>
      </c>
      <c r="AA30" s="312"/>
      <c r="AB30" s="453"/>
      <c r="AC30" s="454"/>
      <c r="AD30" s="203"/>
      <c r="AE30" s="204"/>
      <c r="AF30" s="341">
        <f t="shared" si="2"/>
        <v>0</v>
      </c>
      <c r="AG30" s="342"/>
      <c r="AH30" s="342"/>
      <c r="AI30" s="343"/>
      <c r="AJ30" s="396" t="str">
        <f t="shared" si="5"/>
        <v/>
      </c>
      <c r="AK30" s="397"/>
      <c r="AL30" s="190"/>
      <c r="AM30" s="177"/>
      <c r="AN30" s="177"/>
      <c r="AO30" s="177"/>
      <c r="AP30" s="177"/>
      <c r="AQ30" s="177"/>
      <c r="AR30" s="177"/>
      <c r="AS30" s="177"/>
      <c r="AT30" s="178"/>
      <c r="AU30" s="87"/>
      <c r="AV30" s="2"/>
      <c r="AW30" s="69" t="str">
        <f>IF(C30="","",DATE(請求書!$K$29,請求書!$Q$29,'実績記録 (２枚用)'!C30))</f>
        <v/>
      </c>
      <c r="AX30" s="52">
        <f t="shared" si="6"/>
        <v>0</v>
      </c>
      <c r="AY30" s="52">
        <f t="shared" si="7"/>
        <v>0</v>
      </c>
      <c r="AZ30" s="52">
        <f t="shared" si="17"/>
        <v>0</v>
      </c>
      <c r="BA30" s="51">
        <f>IF($AK$7="無",0,IF($AK$7="",0,IF($Q30=TIME(0,30,0),コード表!$B$3,IF($Q30=TIME(1,0,0),コード表!$B$4,IF($Q30=TIME(1,30,0),コード表!$B$5,IF($Q30=TIME(2,0,0),コード表!$B$6,IF($Q30=TIME(2,30,0),コード表!$B$7,IF($Q30=TIME(3,0,0),コード表!$B$8,IF($Q30=TIME(3,30,0),コード表!$B$9,IF($Q30=TIME(4,0,0),コード表!$B$10,IF($Q30=TIME(4,30,0),コード表!$B$11,IF($Q30=TIME(5,0,0),コード表!$B$12,IF($Q30=TIME(5,30,0),コード表!$B$13,IF($Q30=TIME(6,0,0),コード表!$B$14,IF($Q30=TIME(6,30,0),コード表!$B$15,IF($Q30=TIME(7,0,0),コード表!$B$16,IF($Q30=TIME(7,30,0),コード表!$B$17,IF($Q30=TIME(8,0,0),コード表!$B$18,IF($Q30=TIME(8,30,0),コード表!$B$19,IF($Q30=TIME(9,0,0),コード表!$B$20,IF($Q30=TIME(9,30,0),コード表!$B$21,IF($Q30=TIME(10,0,0),コード表!$B$22,IF($Q30=TIME(10,30,0),コード表!$B$23,IF($Q30=TIME(11,0,0),コード表!$B$24,IF($Q30=TIME(11,30,0),コード表!$B$25,IF($Q30=TIME(12,0,0),コード表!$B$26,IF($Q30=TIME(12,30,0),コード表!$B$27,IF($Q30=TIME(13,0,0),コード表!$B$28,IF($Q30=TIME(13,30,0),コード表!$B$29,IF($Q30=TIME(14,0,0),コード表!$B$30,IF($Q30=TIME(14,30,0),コード表!$B$31,IF($Q30=TIME(15,0,0),コード表!$B$32,IF($Q30=TIME(15,30,0),コード表!$B$33,IF($Q30=TIME(16,0,0),コード表!$B$34,""))))))))))))))))))))))))))))))))))</f>
        <v>0</v>
      </c>
      <c r="BB30" s="51">
        <f>IF($AK$7="有",0,IF($AK$7="",0,IF($Q30=TIME(0,30,0),コード表!$B$35,IF($Q30=TIME(1,0,0),コード表!$B$36,IF($Q30=TIME(1,30,0),コード表!$B$37,IF($Q30=TIME(2,0,0),コード表!$B$38,IF($Q30=TIME(2,30,0),コード表!$B$39,IF($Q30=TIME(3,0,0),コード表!$B$40,IF($Q30=TIME(3,30,0),コード表!$B$41,IF($Q30=TIME(4,0,0),コード表!$B$42,IF($Q30=TIME(4,30,0),コード表!$B$43,IF($Q30=TIME(5,0,0),コード表!$B$44,IF($Q30=TIME(5,30,0),コード表!$B$45,IF($Q30=TIME(6,0,0),コード表!$B$46,IF($Q30=TIME(6,30,0),コード表!$B$47,IF($Q30=TIME(7,0,0),コード表!$B$48,IF($Q30=TIME(7,30,0),コード表!$B$49,IF($Q30=TIME(8,0,0),コード表!$B$50,IF($Q30=TIME(8,30,0),コード表!$B$51,IF($Q30=TIME(9,0,0),コード表!$B$52,IF($Q30=TIME(9,30,0),コード表!$B$53,IF($Q30=TIME(10,0,0),コード表!$B$54,IF($Q30=TIME(10,30,0),コード表!$B$55,IF($Q30=TIME(11,0,0),コード表!$B$56,IF($Q30=TIME(11,30,0),コード表!$B$57,IF($Q30=TIME(12,0,0),コード表!$B$58,IF($Q30=TIME(12,30,0),コード表!$B$59,IF($Q30=TIME(13,0,0),コード表!$B$60,IF($Q30=TIME(13,30,0),コード表!$B$61,IF($Q30=TIME(14,0,0),コード表!$B$62,IF($Q30=TIME(14,30,0),コード表!$B$63,IF($Q30=TIME(15,0,0),コード表!$B$64,IF($Q30=TIME(15,30,0),コード表!$B$65,IF($Q30=TIME(16,0,0),コード表!$B$66,""))))))))))))))))))))))))))))))))))</f>
        <v>0</v>
      </c>
      <c r="BC30" s="51" t="str">
        <f>IF($AK$7="","",IF($AK$7="有","",IF(T30="","",IF($Q30=TIME(0,30,0),コード表!$B$67,IF($Q30=TIME(1,0,0),コード表!$B$68,IF($Q30=TIME(1,30,0),コード表!$B$69,IF($Q30=TIME(2,0,0),コード表!$B$70,IF($Q30=TIME(2,30,0),コード表!$B$71,IF($Q30=TIME(3,0,0),コード表!$B$72,IF($Q30=TIME(3,30,0),コード表!$B$73,IF($Q30=TIME(4,0,0),コード表!$B$74,IF($Q30=TIME(4,30,0),コード表!$B$75,IF($Q30=TIME(5,0,0),コード表!$B$76,IF($Q30=TIME(5,30,0),コード表!$B$77,IF($Q30=TIME(6,0,0),コード表!$B$78,IF($Q30=TIME(6,30,0),コード表!$B$79,IF($Q30=TIME(7,0,0),コード表!$B$80,IF($Q30=TIME(7,30,0),コード表!$B$81,IF($Q30=TIME(8,0,0),コード表!$B$82,IF($Q30=TIME(8,30,0),コード表!$B$83,IF($Q30=TIME(9,0,0),コード表!$B$84,IF($Q30=TIME(9,30,0),コード表!$B$85,IF($Q30=TIME(10,0,0),コード表!$B$86,IF($Q30=TIME(10,30,0),コード表!$B$87,IF($Q30=TIME(11,0,0),コード表!$B$88,IF($Q30=TIME(11,30,0),コード表!$B$89,IF($Q30=TIME(12,0,0),コード表!$B$90,IF($Q30=TIME(12,30,0),コード表!$B$91,IF($Q30=TIME(13,0,0),コード表!$B$92,IF($Q30=TIME(13,30,0),コード表!$B$93,IF($Q30=TIME(14,0,0),コード表!$B$94,IF($Q30=TIME(14,30,0),コード表!$B$95,IF($Q30=TIME(15,0,0),コード表!$B$96,IF($Q30=TIME(15,30,0),コード表!$B$97,IF($Q30=TIME(16,0,0),コード表!$B$98,"")))))))))))))))))))))))))))))))))))</f>
        <v/>
      </c>
      <c r="BD30" s="51" t="str">
        <f>IF($AK$7="","",IF($AK$7="有","",IF(V30="","",IF($Q30=TIME(0,30,0),コード表!$B$99,IF($Q30=TIME(1,0,0),コード表!$B$100,IF($Q30=TIME(1,30,0),コード表!$B$101,IF($Q30=TIME(2,0,0),コード表!$B$102,IF($Q30=TIME(2,30,0),コード表!$B$103,IF($Q30=TIME(3,0,0),コード表!$B$104,IF($Q30=TIME(3,30,0),コード表!$B$105,IF($Q30=TIME(4,0,0),コード表!$B$106,IF($Q30=TIME(4,30,0),コード表!$B$107,IF($Q30=TIME(5,0,0),コード表!$B$108,IF($Q30=TIME(5,30,0),コード表!$B$109,IF($Q30=TIME(6,0,0),コード表!$B$110,IF($Q30=TIME(6,30,0),コード表!$B$111,IF($Q30=TIME(7,0,0),コード表!$B$112,IF($Q30=TIME(7,30,0),コード表!$B$113,IF($Q30=TIME(8,0,0),コード表!$B$114,IF($Q30=TIME(8,30,0),コード表!$B$115,IF($Q30=TIME(9,0,0),コード表!$B$116,IF($Q30=TIME(9,30,0),コード表!$B$117,IF($Q30=TIME(10,0,0),コード表!$B$118,IF($Q30=TIME(10,30,0),コード表!$B$119,IF($Q30=TIME(11,0,0),コード表!$B$120,IF($Q30=TIME(11,30,0),コード表!$B$121,IF($Q30=TIME(12,0,0),コード表!$B$122,IF($Q30=TIME(12,30,0),コード表!$B$123,IF($Q30=TIME(13,0,0),コード表!$B$124,IF($Q30=TIME(13,30,0),コード表!$B$125,IF($Q30=TIME(14,0,0),コード表!$B$126,IF($Q30=TIME(14,30,0),コード表!$B$127,IF($Q30=TIME(15,0,0),コード表!$B$128,IF($Q30=TIME(15,30,0),コード表!$B$129,IF($Q30=TIME(16,0,0),コード表!$B$130,"")))))))))))))))))))))))))))))))))))</f>
        <v/>
      </c>
      <c r="BE30" s="52" t="str">
        <f t="shared" si="8"/>
        <v/>
      </c>
      <c r="BF30" s="52" t="str">
        <f t="shared" si="9"/>
        <v/>
      </c>
      <c r="BG30" s="52" t="str">
        <f t="shared" si="10"/>
        <v/>
      </c>
      <c r="BH30" s="52" t="str">
        <f t="shared" si="11"/>
        <v/>
      </c>
      <c r="BI30" s="51">
        <f>IF($AK$7="無",0,IF($AK$7="",0,IF($BF30=TIME(0,30,0),コード表!$B$131,IF($BF30=TIME(1,0,0),コード表!$B$132,IF($BF30=TIME(1,30,0),コード表!$B$133,IF($BF30=TIME(2,0,0),コード表!$B$134,IF($BF30=TIME(2,30,0),コード表!$B$135,IF($BF30=TIME(3,0,0),コード表!$B$136))))))))</f>
        <v>0</v>
      </c>
      <c r="BJ30" s="51">
        <f>IF($AK$7="無",0,IF($AK$7="",0,IF($BH30=TIME(0,30,0),コード表!$B$131,IF($BH30=TIME(1,0,0),コード表!$B$132,IF($BH30=TIME(1,30,0),コード表!$B$133,IF($BH30=TIME(2,0,0),コード表!$B$134,IF($BH30=TIME(2,30,0),コード表!$B$135,IF($BH30=TIME(3,0,0),コード表!$B$136,IF($BH30=TIME(3,30,0),コード表!$B$137,IF($BH30=TIME(4,0,0),コード表!$B$138,IF($BH30=TIME(4,30,0),コード表!$B$139,IF($BH30=TIME(5,0,0),コード表!$B$140,IF($BH30=TIME(5,30,0),コード表!$B$141,IF($BH30=TIME(6,0,0),コード表!$B$142))))))))))))))</f>
        <v>0</v>
      </c>
      <c r="BK30" s="51" t="str">
        <f>IF($AK$7="有","",IF(AND(T30="",V30=""),IF($BF30=TIME(0,30,0),コード表!$B$143,IF($BF30=TIME(1,0,0),コード表!$B$144,IF($BF30=TIME(1,30,0),コード表!$B$145,IF($BF30=TIME(2,0,0),コード表!$B$146,IF($BF30=TIME(2,30,0),コード表!$B$147,IF($BF30=TIME(3,0,0),コード表!$B$148)))))),IF(AND(T30="〇",V30=""),IF($BF30=TIME(0,30,0),コード表!$B$155,IF($BF30=TIME(1,0,0),コード表!$B$156,IF($BF30=TIME(1,30,0),コード表!$B$157,IF($BF30=TIME(2,0,0),コード表!$B$158,IF($BF30=TIME(2,30,0),コード表!$B$159,IF($BF30=TIME(3,0,0),コード表!$B$160)))))),IF(AND(T30="",V30="〇"),IF($BF30=TIME(0,30,0),コード表!$B$167,IF($BF30=TIME(1,0,0),コード表!$B$168,IF($BF30=TIME(1,30,0),コード表!$B$169,IF($BF30=TIME(2,0,0),コード表!$B$170,IF($BF30=TIME(2,30,0),コード表!$B$171,IF($BF30=TIME(3,0,0),コード表!$B$172))))))))))</f>
        <v/>
      </c>
      <c r="BL30" s="51" t="str">
        <f>IF($AK$7="有","",IF(AND(T30="",V30=""),IF($BH30=TIME(0,30,0),コード表!$B$143,IF($BH30=TIME(1,0,0),コード表!$B$144,IF($BH30=TIME(1,30,0),コード表!$B$145,IF($BH30=TIME(2,0,0),コード表!$B$146,IF($BH30=TIME(2,30,0),コード表!$B$147,IF($BH30=TIME(3,0,0),コード表!$B$148,IF($BH30=TIME(3,30,0),コード表!$B$149,IF($BH30=TIME(4,0,0),コード表!$B$150,IF($BH30=TIME(4,30,0),コード表!$B$151,IF($BH30=TIME(5,0,0),コード表!$B$152,IF($BH30=TIME(5,30,0),コード表!$B$153,IF($BH30=TIME(6,0,0),コード表!$B$154)))))))))))),IF(AND(T30="〇",V30=""),IF($BH30=TIME(0,30,0),コード表!$B$155,IF($BH30=TIME(1,0,0),コード表!$B$156,IF($BH30=TIME(1,30,0),コード表!$B$157,IF($BH30=TIME(2,0,0),コード表!$B$158,IF($BH30=TIME(2,30,0),コード表!$B$159,IF($BH30=TIME(3,0,0),コード表!$B$160,IF($BH30=TIME(3,30,0),コード表!$B$161,IF($BH30=TIME(4,0,0),コード表!$B$162,IF($BH30=TIME(4,30,0),コード表!$B$163,IF($BH30=TIME(5,0,0),コード表!$B$164,IF($BH30=TIME(5,30,0),コード表!$B$165,IF($BH30=TIME(6,0,0),コード表!$B$166)))))))))))),IF(AND(T30="",V30="〇"),IF($BH30=TIME(0,30,0),コード表!$B$167,IF($BH30=TIME(1,0,0),コード表!$B$168,IF($BH30=TIME(1,30,0),コード表!$B$169,IF($BH30=TIME(2,0,0),コード表!$B$170,IF($BH30=TIME(2,30,0),コード表!$B$171,IF($BH30=TIME(3,0,0),コード表!$B$172,IF($BH30=TIME(3,30,0),コード表!$B$173,IF($BH30=TIME(4,0,0),コード表!$B$174,IF($BH30=TIME(4,30,0),コード表!$B$175,IF($BH30=TIME(5,0,0),コード表!$B$176,IF($BH30=TIME(5,30,0),コード表!$B$177,IF($BH30=TIME(6,0,0),コード表!$B$178))))))))))))))))</f>
        <v/>
      </c>
      <c r="BM30" s="51">
        <f t="shared" si="12"/>
        <v>0</v>
      </c>
      <c r="BN30" s="77">
        <f t="shared" si="3"/>
        <v>0</v>
      </c>
      <c r="BO30" s="51">
        <f>IF(AD30=1,コード表!$B$179,IF(AD30=2,コード表!$B$180,IF(AD30=3,コード表!$B$181,IF(AD30=4,コード表!$B$182,IF(AD30=5,コード表!$B$183,IF('実績記録 (２枚用)'!AD30=6,コード表!$B$184,))))))</f>
        <v>0</v>
      </c>
      <c r="BP30" s="51">
        <f t="shared" si="13"/>
        <v>0</v>
      </c>
      <c r="BQ30" s="60"/>
      <c r="BR30" s="60"/>
      <c r="BS30" s="60"/>
      <c r="BU30" s="1">
        <f t="shared" si="14"/>
        <v>0</v>
      </c>
      <c r="BV30" s="1">
        <f t="shared" si="14"/>
        <v>0</v>
      </c>
      <c r="BW30" s="1">
        <f t="shared" si="14"/>
        <v>0</v>
      </c>
      <c r="BX30" s="1">
        <f t="shared" si="14"/>
        <v>0</v>
      </c>
      <c r="BZ30" s="93">
        <f t="shared" si="15"/>
        <v>0</v>
      </c>
    </row>
    <row r="31" spans="1:78" s="1" customFormat="1" ht="33" customHeight="1" thickTop="1" thickBot="1">
      <c r="A31" s="2"/>
      <c r="B31" s="14"/>
      <c r="C31" s="392"/>
      <c r="D31" s="224"/>
      <c r="E31" s="345" t="str">
        <f t="shared" si="0"/>
        <v/>
      </c>
      <c r="F31" s="346"/>
      <c r="G31" s="356"/>
      <c r="H31" s="357"/>
      <c r="I31" s="88" t="s">
        <v>50</v>
      </c>
      <c r="J31" s="358"/>
      <c r="K31" s="357"/>
      <c r="L31" s="358"/>
      <c r="M31" s="357"/>
      <c r="N31" s="88" t="s">
        <v>50</v>
      </c>
      <c r="O31" s="223"/>
      <c r="P31" s="295"/>
      <c r="Q31" s="348" t="str">
        <f t="shared" si="16"/>
        <v/>
      </c>
      <c r="R31" s="349"/>
      <c r="S31" s="350"/>
      <c r="T31" s="298"/>
      <c r="U31" s="261"/>
      <c r="V31" s="203"/>
      <c r="W31" s="261"/>
      <c r="X31" s="296" t="str">
        <f t="shared" si="1"/>
        <v/>
      </c>
      <c r="Y31" s="297"/>
      <c r="Z31" s="310" t="str">
        <f t="shared" si="4"/>
        <v/>
      </c>
      <c r="AA31" s="312"/>
      <c r="AB31" s="453"/>
      <c r="AC31" s="454"/>
      <c r="AD31" s="203"/>
      <c r="AE31" s="204"/>
      <c r="AF31" s="341">
        <f t="shared" si="2"/>
        <v>0</v>
      </c>
      <c r="AG31" s="342"/>
      <c r="AH31" s="342"/>
      <c r="AI31" s="343"/>
      <c r="AJ31" s="396" t="str">
        <f t="shared" si="5"/>
        <v/>
      </c>
      <c r="AK31" s="397"/>
      <c r="AL31" s="190"/>
      <c r="AM31" s="177"/>
      <c r="AN31" s="177"/>
      <c r="AO31" s="177"/>
      <c r="AP31" s="177"/>
      <c r="AQ31" s="177"/>
      <c r="AR31" s="177"/>
      <c r="AS31" s="177"/>
      <c r="AT31" s="178"/>
      <c r="AU31" s="87"/>
      <c r="AV31" s="2"/>
      <c r="AW31" s="69" t="str">
        <f>IF(C31="","",DATE(請求書!$K$29,請求書!$Q$29,'実績記録 (２枚用)'!C31))</f>
        <v/>
      </c>
      <c r="AX31" s="52">
        <f t="shared" si="6"/>
        <v>0</v>
      </c>
      <c r="AY31" s="52">
        <f t="shared" si="7"/>
        <v>0</v>
      </c>
      <c r="AZ31" s="52">
        <f t="shared" si="17"/>
        <v>0</v>
      </c>
      <c r="BA31" s="51">
        <f>IF($AK$7="無",0,IF($AK$7="",0,IF($Q31=TIME(0,30,0),コード表!$B$3,IF($Q31=TIME(1,0,0),コード表!$B$4,IF($Q31=TIME(1,30,0),コード表!$B$5,IF($Q31=TIME(2,0,0),コード表!$B$6,IF($Q31=TIME(2,30,0),コード表!$B$7,IF($Q31=TIME(3,0,0),コード表!$B$8,IF($Q31=TIME(3,30,0),コード表!$B$9,IF($Q31=TIME(4,0,0),コード表!$B$10,IF($Q31=TIME(4,30,0),コード表!$B$11,IF($Q31=TIME(5,0,0),コード表!$B$12,IF($Q31=TIME(5,30,0),コード表!$B$13,IF($Q31=TIME(6,0,0),コード表!$B$14,IF($Q31=TIME(6,30,0),コード表!$B$15,IF($Q31=TIME(7,0,0),コード表!$B$16,IF($Q31=TIME(7,30,0),コード表!$B$17,IF($Q31=TIME(8,0,0),コード表!$B$18,IF($Q31=TIME(8,30,0),コード表!$B$19,IF($Q31=TIME(9,0,0),コード表!$B$20,IF($Q31=TIME(9,30,0),コード表!$B$21,IF($Q31=TIME(10,0,0),コード表!$B$22,IF($Q31=TIME(10,30,0),コード表!$B$23,IF($Q31=TIME(11,0,0),コード表!$B$24,IF($Q31=TIME(11,30,0),コード表!$B$25,IF($Q31=TIME(12,0,0),コード表!$B$26,IF($Q31=TIME(12,30,0),コード表!$B$27,IF($Q31=TIME(13,0,0),コード表!$B$28,IF($Q31=TIME(13,30,0),コード表!$B$29,IF($Q31=TIME(14,0,0),コード表!$B$30,IF($Q31=TIME(14,30,0),コード表!$B$31,IF($Q31=TIME(15,0,0),コード表!$B$32,IF($Q31=TIME(15,30,0),コード表!$B$33,IF($Q31=TIME(16,0,0),コード表!$B$34,""))))))))))))))))))))))))))))))))))</f>
        <v>0</v>
      </c>
      <c r="BB31" s="51">
        <f>IF($AK$7="有",0,IF($AK$7="",0,IF($Q31=TIME(0,30,0),コード表!$B$35,IF($Q31=TIME(1,0,0),コード表!$B$36,IF($Q31=TIME(1,30,0),コード表!$B$37,IF($Q31=TIME(2,0,0),コード表!$B$38,IF($Q31=TIME(2,30,0),コード表!$B$39,IF($Q31=TIME(3,0,0),コード表!$B$40,IF($Q31=TIME(3,30,0),コード表!$B$41,IF($Q31=TIME(4,0,0),コード表!$B$42,IF($Q31=TIME(4,30,0),コード表!$B$43,IF($Q31=TIME(5,0,0),コード表!$B$44,IF($Q31=TIME(5,30,0),コード表!$B$45,IF($Q31=TIME(6,0,0),コード表!$B$46,IF($Q31=TIME(6,30,0),コード表!$B$47,IF($Q31=TIME(7,0,0),コード表!$B$48,IF($Q31=TIME(7,30,0),コード表!$B$49,IF($Q31=TIME(8,0,0),コード表!$B$50,IF($Q31=TIME(8,30,0),コード表!$B$51,IF($Q31=TIME(9,0,0),コード表!$B$52,IF($Q31=TIME(9,30,0),コード表!$B$53,IF($Q31=TIME(10,0,0),コード表!$B$54,IF($Q31=TIME(10,30,0),コード表!$B$55,IF($Q31=TIME(11,0,0),コード表!$B$56,IF($Q31=TIME(11,30,0),コード表!$B$57,IF($Q31=TIME(12,0,0),コード表!$B$58,IF($Q31=TIME(12,30,0),コード表!$B$59,IF($Q31=TIME(13,0,0),コード表!$B$60,IF($Q31=TIME(13,30,0),コード表!$B$61,IF($Q31=TIME(14,0,0),コード表!$B$62,IF($Q31=TIME(14,30,0),コード表!$B$63,IF($Q31=TIME(15,0,0),コード表!$B$64,IF($Q31=TIME(15,30,0),コード表!$B$65,IF($Q31=TIME(16,0,0),コード表!$B$66,""))))))))))))))))))))))))))))))))))</f>
        <v>0</v>
      </c>
      <c r="BC31" s="51" t="str">
        <f>IF($AK$7="","",IF($AK$7="有","",IF(T31="","",IF($Q31=TIME(0,30,0),コード表!$B$67,IF($Q31=TIME(1,0,0),コード表!$B$68,IF($Q31=TIME(1,30,0),コード表!$B$69,IF($Q31=TIME(2,0,0),コード表!$B$70,IF($Q31=TIME(2,30,0),コード表!$B$71,IF($Q31=TIME(3,0,0),コード表!$B$72,IF($Q31=TIME(3,30,0),コード表!$B$73,IF($Q31=TIME(4,0,0),コード表!$B$74,IF($Q31=TIME(4,30,0),コード表!$B$75,IF($Q31=TIME(5,0,0),コード表!$B$76,IF($Q31=TIME(5,30,0),コード表!$B$77,IF($Q31=TIME(6,0,0),コード表!$B$78,IF($Q31=TIME(6,30,0),コード表!$B$79,IF($Q31=TIME(7,0,0),コード表!$B$80,IF($Q31=TIME(7,30,0),コード表!$B$81,IF($Q31=TIME(8,0,0),コード表!$B$82,IF($Q31=TIME(8,30,0),コード表!$B$83,IF($Q31=TIME(9,0,0),コード表!$B$84,IF($Q31=TIME(9,30,0),コード表!$B$85,IF($Q31=TIME(10,0,0),コード表!$B$86,IF($Q31=TIME(10,30,0),コード表!$B$87,IF($Q31=TIME(11,0,0),コード表!$B$88,IF($Q31=TIME(11,30,0),コード表!$B$89,IF($Q31=TIME(12,0,0),コード表!$B$90,IF($Q31=TIME(12,30,0),コード表!$B$91,IF($Q31=TIME(13,0,0),コード表!$B$92,IF($Q31=TIME(13,30,0),コード表!$B$93,IF($Q31=TIME(14,0,0),コード表!$B$94,IF($Q31=TIME(14,30,0),コード表!$B$95,IF($Q31=TIME(15,0,0),コード表!$B$96,IF($Q31=TIME(15,30,0),コード表!$B$97,IF($Q31=TIME(16,0,0),コード表!$B$98,"")))))))))))))))))))))))))))))))))))</f>
        <v/>
      </c>
      <c r="BD31" s="51" t="str">
        <f>IF($AK$7="","",IF($AK$7="有","",IF(V31="","",IF($Q31=TIME(0,30,0),コード表!$B$99,IF($Q31=TIME(1,0,0),コード表!$B$100,IF($Q31=TIME(1,30,0),コード表!$B$101,IF($Q31=TIME(2,0,0),コード表!$B$102,IF($Q31=TIME(2,30,0),コード表!$B$103,IF($Q31=TIME(3,0,0),コード表!$B$104,IF($Q31=TIME(3,30,0),コード表!$B$105,IF($Q31=TIME(4,0,0),コード表!$B$106,IF($Q31=TIME(4,30,0),コード表!$B$107,IF($Q31=TIME(5,0,0),コード表!$B$108,IF($Q31=TIME(5,30,0),コード表!$B$109,IF($Q31=TIME(6,0,0),コード表!$B$110,IF($Q31=TIME(6,30,0),コード表!$B$111,IF($Q31=TIME(7,0,0),コード表!$B$112,IF($Q31=TIME(7,30,0),コード表!$B$113,IF($Q31=TIME(8,0,0),コード表!$B$114,IF($Q31=TIME(8,30,0),コード表!$B$115,IF($Q31=TIME(9,0,0),コード表!$B$116,IF($Q31=TIME(9,30,0),コード表!$B$117,IF($Q31=TIME(10,0,0),コード表!$B$118,IF($Q31=TIME(10,30,0),コード表!$B$119,IF($Q31=TIME(11,0,0),コード表!$B$120,IF($Q31=TIME(11,30,0),コード表!$B$121,IF($Q31=TIME(12,0,0),コード表!$B$122,IF($Q31=TIME(12,30,0),コード表!$B$123,IF($Q31=TIME(13,0,0),コード表!$B$124,IF($Q31=TIME(13,30,0),コード表!$B$125,IF($Q31=TIME(14,0,0),コード表!$B$126,IF($Q31=TIME(14,30,0),コード表!$B$127,IF($Q31=TIME(15,0,0),コード表!$B$128,IF($Q31=TIME(15,30,0),コード表!$B$129,IF($Q31=TIME(16,0,0),コード表!$B$130,"")))))))))))))))))))))))))))))))))))</f>
        <v/>
      </c>
      <c r="BE31" s="52" t="str">
        <f t="shared" si="8"/>
        <v/>
      </c>
      <c r="BF31" s="52" t="str">
        <f t="shared" si="9"/>
        <v/>
      </c>
      <c r="BG31" s="52" t="str">
        <f t="shared" si="10"/>
        <v/>
      </c>
      <c r="BH31" s="52" t="str">
        <f t="shared" si="11"/>
        <v/>
      </c>
      <c r="BI31" s="51">
        <f>IF($AK$7="無",0,IF($AK$7="",0,IF($BF31=TIME(0,30,0),コード表!$B$131,IF($BF31=TIME(1,0,0),コード表!$B$132,IF($BF31=TIME(1,30,0),コード表!$B$133,IF($BF31=TIME(2,0,0),コード表!$B$134,IF($BF31=TIME(2,30,0),コード表!$B$135,IF($BF31=TIME(3,0,0),コード表!$B$136))))))))</f>
        <v>0</v>
      </c>
      <c r="BJ31" s="51">
        <f>IF($AK$7="無",0,IF($AK$7="",0,IF($BH31=TIME(0,30,0),コード表!$B$131,IF($BH31=TIME(1,0,0),コード表!$B$132,IF($BH31=TIME(1,30,0),コード表!$B$133,IF($BH31=TIME(2,0,0),コード表!$B$134,IF($BH31=TIME(2,30,0),コード表!$B$135,IF($BH31=TIME(3,0,0),コード表!$B$136,IF($BH31=TIME(3,30,0),コード表!$B$137,IF($BH31=TIME(4,0,0),コード表!$B$138,IF($BH31=TIME(4,30,0),コード表!$B$139,IF($BH31=TIME(5,0,0),コード表!$B$140,IF($BH31=TIME(5,30,0),コード表!$B$141,IF($BH31=TIME(6,0,0),コード表!$B$142))))))))))))))</f>
        <v>0</v>
      </c>
      <c r="BK31" s="51" t="str">
        <f>IF($AK$7="有","",IF(AND(T31="",V31=""),IF($BF31=TIME(0,30,0),コード表!$B$143,IF($BF31=TIME(1,0,0),コード表!$B$144,IF($BF31=TIME(1,30,0),コード表!$B$145,IF($BF31=TIME(2,0,0),コード表!$B$146,IF($BF31=TIME(2,30,0),コード表!$B$147,IF($BF31=TIME(3,0,0),コード表!$B$148)))))),IF(AND(T31="〇",V31=""),IF($BF31=TIME(0,30,0),コード表!$B$155,IF($BF31=TIME(1,0,0),コード表!$B$156,IF($BF31=TIME(1,30,0),コード表!$B$157,IF($BF31=TIME(2,0,0),コード表!$B$158,IF($BF31=TIME(2,30,0),コード表!$B$159,IF($BF31=TIME(3,0,0),コード表!$B$160)))))),IF(AND(T31="",V31="〇"),IF($BF31=TIME(0,30,0),コード表!$B$167,IF($BF31=TIME(1,0,0),コード表!$B$168,IF($BF31=TIME(1,30,0),コード表!$B$169,IF($BF31=TIME(2,0,0),コード表!$B$170,IF($BF31=TIME(2,30,0),コード表!$B$171,IF($BF31=TIME(3,0,0),コード表!$B$172))))))))))</f>
        <v/>
      </c>
      <c r="BL31" s="51" t="str">
        <f>IF($AK$7="有","",IF(AND(T31="",V31=""),IF($BH31=TIME(0,30,0),コード表!$B$143,IF($BH31=TIME(1,0,0),コード表!$B$144,IF($BH31=TIME(1,30,0),コード表!$B$145,IF($BH31=TIME(2,0,0),コード表!$B$146,IF($BH31=TIME(2,30,0),コード表!$B$147,IF($BH31=TIME(3,0,0),コード表!$B$148,IF($BH31=TIME(3,30,0),コード表!$B$149,IF($BH31=TIME(4,0,0),コード表!$B$150,IF($BH31=TIME(4,30,0),コード表!$B$151,IF($BH31=TIME(5,0,0),コード表!$B$152,IF($BH31=TIME(5,30,0),コード表!$B$153,IF($BH31=TIME(6,0,0),コード表!$B$154)))))))))))),IF(AND(T31="〇",V31=""),IF($BH31=TIME(0,30,0),コード表!$B$155,IF($BH31=TIME(1,0,0),コード表!$B$156,IF($BH31=TIME(1,30,0),コード表!$B$157,IF($BH31=TIME(2,0,0),コード表!$B$158,IF($BH31=TIME(2,30,0),コード表!$B$159,IF($BH31=TIME(3,0,0),コード表!$B$160,IF($BH31=TIME(3,30,0),コード表!$B$161,IF($BH31=TIME(4,0,0),コード表!$B$162,IF($BH31=TIME(4,30,0),コード表!$B$163,IF($BH31=TIME(5,0,0),コード表!$B$164,IF($BH31=TIME(5,30,0),コード表!$B$165,IF($BH31=TIME(6,0,0),コード表!$B$166)))))))))))),IF(AND(T31="",V31="〇"),IF($BH31=TIME(0,30,0),コード表!$B$167,IF($BH31=TIME(1,0,0),コード表!$B$168,IF($BH31=TIME(1,30,0),コード表!$B$169,IF($BH31=TIME(2,0,0),コード表!$B$170,IF($BH31=TIME(2,30,0),コード表!$B$171,IF($BH31=TIME(3,0,0),コード表!$B$172,IF($BH31=TIME(3,30,0),コード表!$B$173,IF($BH31=TIME(4,0,0),コード表!$B$174,IF($BH31=TIME(4,30,0),コード表!$B$175,IF($BH31=TIME(5,0,0),コード表!$B$176,IF($BH31=TIME(5,30,0),コード表!$B$177,IF($BH31=TIME(6,0,0),コード表!$B$178))))))))))))))))</f>
        <v/>
      </c>
      <c r="BM31" s="51">
        <f t="shared" si="12"/>
        <v>0</v>
      </c>
      <c r="BN31" s="77">
        <f t="shared" si="3"/>
        <v>0</v>
      </c>
      <c r="BO31" s="51">
        <f>IF(AD31=1,コード表!$B$179,IF(AD31=2,コード表!$B$180,IF(AD31=3,コード表!$B$181,IF(AD31=4,コード表!$B$182,IF(AD31=5,コード表!$B$183,IF('実績記録 (２枚用)'!AD31=6,コード表!$B$184,))))))</f>
        <v>0</v>
      </c>
      <c r="BP31" s="51">
        <f t="shared" si="13"/>
        <v>0</v>
      </c>
      <c r="BQ31" s="60"/>
      <c r="BR31" s="60"/>
      <c r="BS31" s="60"/>
      <c r="BU31" s="1">
        <f t="shared" si="14"/>
        <v>0</v>
      </c>
      <c r="BV31" s="1">
        <f t="shared" si="14"/>
        <v>0</v>
      </c>
      <c r="BW31" s="1">
        <f t="shared" si="14"/>
        <v>0</v>
      </c>
      <c r="BX31" s="1">
        <f t="shared" si="14"/>
        <v>0</v>
      </c>
      <c r="BZ31" s="93">
        <f t="shared" si="15"/>
        <v>0</v>
      </c>
    </row>
    <row r="32" spans="1:78" s="1" customFormat="1" ht="33" customHeight="1" thickTop="1" thickBot="1">
      <c r="A32" s="2"/>
      <c r="B32" s="14"/>
      <c r="C32" s="392"/>
      <c r="D32" s="224"/>
      <c r="E32" s="345" t="str">
        <f t="shared" si="0"/>
        <v/>
      </c>
      <c r="F32" s="346"/>
      <c r="G32" s="356"/>
      <c r="H32" s="357"/>
      <c r="I32" s="88" t="s">
        <v>50</v>
      </c>
      <c r="J32" s="358"/>
      <c r="K32" s="357"/>
      <c r="L32" s="358"/>
      <c r="M32" s="357"/>
      <c r="N32" s="88" t="s">
        <v>50</v>
      </c>
      <c r="O32" s="223"/>
      <c r="P32" s="295"/>
      <c r="Q32" s="348" t="str">
        <f t="shared" si="16"/>
        <v/>
      </c>
      <c r="R32" s="349"/>
      <c r="S32" s="350"/>
      <c r="T32" s="298"/>
      <c r="U32" s="261"/>
      <c r="V32" s="203"/>
      <c r="W32" s="261"/>
      <c r="X32" s="296" t="str">
        <f t="shared" si="1"/>
        <v/>
      </c>
      <c r="Y32" s="297"/>
      <c r="Z32" s="310" t="str">
        <f t="shared" si="4"/>
        <v/>
      </c>
      <c r="AA32" s="312"/>
      <c r="AB32" s="453"/>
      <c r="AC32" s="454"/>
      <c r="AD32" s="203"/>
      <c r="AE32" s="204"/>
      <c r="AF32" s="341">
        <f t="shared" si="2"/>
        <v>0</v>
      </c>
      <c r="AG32" s="342"/>
      <c r="AH32" s="342"/>
      <c r="AI32" s="343"/>
      <c r="AJ32" s="396" t="str">
        <f t="shared" si="5"/>
        <v/>
      </c>
      <c r="AK32" s="397"/>
      <c r="AL32" s="190"/>
      <c r="AM32" s="177"/>
      <c r="AN32" s="177"/>
      <c r="AO32" s="177"/>
      <c r="AP32" s="177"/>
      <c r="AQ32" s="177"/>
      <c r="AR32" s="177"/>
      <c r="AS32" s="177"/>
      <c r="AT32" s="178"/>
      <c r="AU32" s="87"/>
      <c r="AV32" s="2"/>
      <c r="AW32" s="69" t="str">
        <f>IF(C32="","",DATE(請求書!$K$29,請求書!$Q$29,'実績記録 (２枚用)'!C32))</f>
        <v/>
      </c>
      <c r="AX32" s="52">
        <f t="shared" si="6"/>
        <v>0</v>
      </c>
      <c r="AY32" s="52">
        <f t="shared" si="7"/>
        <v>0</v>
      </c>
      <c r="AZ32" s="52">
        <f t="shared" si="17"/>
        <v>0</v>
      </c>
      <c r="BA32" s="51">
        <f>IF($AK$7="無",0,IF($AK$7="",0,IF($Q32=TIME(0,30,0),コード表!$B$3,IF($Q32=TIME(1,0,0),コード表!$B$4,IF($Q32=TIME(1,30,0),コード表!$B$5,IF($Q32=TIME(2,0,0),コード表!$B$6,IF($Q32=TIME(2,30,0),コード表!$B$7,IF($Q32=TIME(3,0,0),コード表!$B$8,IF($Q32=TIME(3,30,0),コード表!$B$9,IF($Q32=TIME(4,0,0),コード表!$B$10,IF($Q32=TIME(4,30,0),コード表!$B$11,IF($Q32=TIME(5,0,0),コード表!$B$12,IF($Q32=TIME(5,30,0),コード表!$B$13,IF($Q32=TIME(6,0,0),コード表!$B$14,IF($Q32=TIME(6,30,0),コード表!$B$15,IF($Q32=TIME(7,0,0),コード表!$B$16,IF($Q32=TIME(7,30,0),コード表!$B$17,IF($Q32=TIME(8,0,0),コード表!$B$18,IF($Q32=TIME(8,30,0),コード表!$B$19,IF($Q32=TIME(9,0,0),コード表!$B$20,IF($Q32=TIME(9,30,0),コード表!$B$21,IF($Q32=TIME(10,0,0),コード表!$B$22,IF($Q32=TIME(10,30,0),コード表!$B$23,IF($Q32=TIME(11,0,0),コード表!$B$24,IF($Q32=TIME(11,30,0),コード表!$B$25,IF($Q32=TIME(12,0,0),コード表!$B$26,IF($Q32=TIME(12,30,0),コード表!$B$27,IF($Q32=TIME(13,0,0),コード表!$B$28,IF($Q32=TIME(13,30,0),コード表!$B$29,IF($Q32=TIME(14,0,0),コード表!$B$30,IF($Q32=TIME(14,30,0),コード表!$B$31,IF($Q32=TIME(15,0,0),コード表!$B$32,IF($Q32=TIME(15,30,0),コード表!$B$33,IF($Q32=TIME(16,0,0),コード表!$B$34,""))))))))))))))))))))))))))))))))))</f>
        <v>0</v>
      </c>
      <c r="BB32" s="51">
        <f>IF($AK$7="有",0,IF($AK$7="",0,IF($Q32=TIME(0,30,0),コード表!$B$35,IF($Q32=TIME(1,0,0),コード表!$B$36,IF($Q32=TIME(1,30,0),コード表!$B$37,IF($Q32=TIME(2,0,0),コード表!$B$38,IF($Q32=TIME(2,30,0),コード表!$B$39,IF($Q32=TIME(3,0,0),コード表!$B$40,IF($Q32=TIME(3,30,0),コード表!$B$41,IF($Q32=TIME(4,0,0),コード表!$B$42,IF($Q32=TIME(4,30,0),コード表!$B$43,IF($Q32=TIME(5,0,0),コード表!$B$44,IF($Q32=TIME(5,30,0),コード表!$B$45,IF($Q32=TIME(6,0,0),コード表!$B$46,IF($Q32=TIME(6,30,0),コード表!$B$47,IF($Q32=TIME(7,0,0),コード表!$B$48,IF($Q32=TIME(7,30,0),コード表!$B$49,IF($Q32=TIME(8,0,0),コード表!$B$50,IF($Q32=TIME(8,30,0),コード表!$B$51,IF($Q32=TIME(9,0,0),コード表!$B$52,IF($Q32=TIME(9,30,0),コード表!$B$53,IF($Q32=TIME(10,0,0),コード表!$B$54,IF($Q32=TIME(10,30,0),コード表!$B$55,IF($Q32=TIME(11,0,0),コード表!$B$56,IF($Q32=TIME(11,30,0),コード表!$B$57,IF($Q32=TIME(12,0,0),コード表!$B$58,IF($Q32=TIME(12,30,0),コード表!$B$59,IF($Q32=TIME(13,0,0),コード表!$B$60,IF($Q32=TIME(13,30,0),コード表!$B$61,IF($Q32=TIME(14,0,0),コード表!$B$62,IF($Q32=TIME(14,30,0),コード表!$B$63,IF($Q32=TIME(15,0,0),コード表!$B$64,IF($Q32=TIME(15,30,0),コード表!$B$65,IF($Q32=TIME(16,0,0),コード表!$B$66,""))))))))))))))))))))))))))))))))))</f>
        <v>0</v>
      </c>
      <c r="BC32" s="51" t="str">
        <f>IF($AK$7="","",IF($AK$7="有","",IF(T32="","",IF($Q32=TIME(0,30,0),コード表!$B$67,IF($Q32=TIME(1,0,0),コード表!$B$68,IF($Q32=TIME(1,30,0),コード表!$B$69,IF($Q32=TIME(2,0,0),コード表!$B$70,IF($Q32=TIME(2,30,0),コード表!$B$71,IF($Q32=TIME(3,0,0),コード表!$B$72,IF($Q32=TIME(3,30,0),コード表!$B$73,IF($Q32=TIME(4,0,0),コード表!$B$74,IF($Q32=TIME(4,30,0),コード表!$B$75,IF($Q32=TIME(5,0,0),コード表!$B$76,IF($Q32=TIME(5,30,0),コード表!$B$77,IF($Q32=TIME(6,0,0),コード表!$B$78,IF($Q32=TIME(6,30,0),コード表!$B$79,IF($Q32=TIME(7,0,0),コード表!$B$80,IF($Q32=TIME(7,30,0),コード表!$B$81,IF($Q32=TIME(8,0,0),コード表!$B$82,IF($Q32=TIME(8,30,0),コード表!$B$83,IF($Q32=TIME(9,0,0),コード表!$B$84,IF($Q32=TIME(9,30,0),コード表!$B$85,IF($Q32=TIME(10,0,0),コード表!$B$86,IF($Q32=TIME(10,30,0),コード表!$B$87,IF($Q32=TIME(11,0,0),コード表!$B$88,IF($Q32=TIME(11,30,0),コード表!$B$89,IF($Q32=TIME(12,0,0),コード表!$B$90,IF($Q32=TIME(12,30,0),コード表!$B$91,IF($Q32=TIME(13,0,0),コード表!$B$92,IF($Q32=TIME(13,30,0),コード表!$B$93,IF($Q32=TIME(14,0,0),コード表!$B$94,IF($Q32=TIME(14,30,0),コード表!$B$95,IF($Q32=TIME(15,0,0),コード表!$B$96,IF($Q32=TIME(15,30,0),コード表!$B$97,IF($Q32=TIME(16,0,0),コード表!$B$98,"")))))))))))))))))))))))))))))))))))</f>
        <v/>
      </c>
      <c r="BD32" s="51" t="str">
        <f>IF($AK$7="","",IF($AK$7="有","",IF(V32="","",IF($Q32=TIME(0,30,0),コード表!$B$99,IF($Q32=TIME(1,0,0),コード表!$B$100,IF($Q32=TIME(1,30,0),コード表!$B$101,IF($Q32=TIME(2,0,0),コード表!$B$102,IF($Q32=TIME(2,30,0),コード表!$B$103,IF($Q32=TIME(3,0,0),コード表!$B$104,IF($Q32=TIME(3,30,0),コード表!$B$105,IF($Q32=TIME(4,0,0),コード表!$B$106,IF($Q32=TIME(4,30,0),コード表!$B$107,IF($Q32=TIME(5,0,0),コード表!$B$108,IF($Q32=TIME(5,30,0),コード表!$B$109,IF($Q32=TIME(6,0,0),コード表!$B$110,IF($Q32=TIME(6,30,0),コード表!$B$111,IF($Q32=TIME(7,0,0),コード表!$B$112,IF($Q32=TIME(7,30,0),コード表!$B$113,IF($Q32=TIME(8,0,0),コード表!$B$114,IF($Q32=TIME(8,30,0),コード表!$B$115,IF($Q32=TIME(9,0,0),コード表!$B$116,IF($Q32=TIME(9,30,0),コード表!$B$117,IF($Q32=TIME(10,0,0),コード表!$B$118,IF($Q32=TIME(10,30,0),コード表!$B$119,IF($Q32=TIME(11,0,0),コード表!$B$120,IF($Q32=TIME(11,30,0),コード表!$B$121,IF($Q32=TIME(12,0,0),コード表!$B$122,IF($Q32=TIME(12,30,0),コード表!$B$123,IF($Q32=TIME(13,0,0),コード表!$B$124,IF($Q32=TIME(13,30,0),コード表!$B$125,IF($Q32=TIME(14,0,0),コード表!$B$126,IF($Q32=TIME(14,30,0),コード表!$B$127,IF($Q32=TIME(15,0,0),コード表!$B$128,IF($Q32=TIME(15,30,0),コード表!$B$129,IF($Q32=TIME(16,0,0),コード表!$B$130,"")))))))))))))))))))))))))))))))))))</f>
        <v/>
      </c>
      <c r="BE32" s="52" t="str">
        <f t="shared" si="8"/>
        <v/>
      </c>
      <c r="BF32" s="52" t="str">
        <f t="shared" si="9"/>
        <v/>
      </c>
      <c r="BG32" s="52" t="str">
        <f t="shared" si="10"/>
        <v/>
      </c>
      <c r="BH32" s="52" t="str">
        <f t="shared" si="11"/>
        <v/>
      </c>
      <c r="BI32" s="51">
        <f>IF($AK$7="無",0,IF($AK$7="",0,IF($BF32=TIME(0,30,0),コード表!$B$131,IF($BF32=TIME(1,0,0),コード表!$B$132,IF($BF32=TIME(1,30,0),コード表!$B$133,IF($BF32=TIME(2,0,0),コード表!$B$134,IF($BF32=TIME(2,30,0),コード表!$B$135,IF($BF32=TIME(3,0,0),コード表!$B$136))))))))</f>
        <v>0</v>
      </c>
      <c r="BJ32" s="51">
        <f>IF($AK$7="無",0,IF($AK$7="",0,IF($BH32=TIME(0,30,0),コード表!$B$131,IF($BH32=TIME(1,0,0),コード表!$B$132,IF($BH32=TIME(1,30,0),コード表!$B$133,IF($BH32=TIME(2,0,0),コード表!$B$134,IF($BH32=TIME(2,30,0),コード表!$B$135,IF($BH32=TIME(3,0,0),コード表!$B$136,IF($BH32=TIME(3,30,0),コード表!$B$137,IF($BH32=TIME(4,0,0),コード表!$B$138,IF($BH32=TIME(4,30,0),コード表!$B$139,IF($BH32=TIME(5,0,0),コード表!$B$140,IF($BH32=TIME(5,30,0),コード表!$B$141,IF($BH32=TIME(6,0,0),コード表!$B$142))))))))))))))</f>
        <v>0</v>
      </c>
      <c r="BK32" s="51" t="str">
        <f>IF($AK$7="有","",IF(AND(T32="",V32=""),IF($BF32=TIME(0,30,0),コード表!$B$143,IF($BF32=TIME(1,0,0),コード表!$B$144,IF($BF32=TIME(1,30,0),コード表!$B$145,IF($BF32=TIME(2,0,0),コード表!$B$146,IF($BF32=TIME(2,30,0),コード表!$B$147,IF($BF32=TIME(3,0,0),コード表!$B$148)))))),IF(AND(T32="〇",V32=""),IF($BF32=TIME(0,30,0),コード表!$B$155,IF($BF32=TIME(1,0,0),コード表!$B$156,IF($BF32=TIME(1,30,0),コード表!$B$157,IF($BF32=TIME(2,0,0),コード表!$B$158,IF($BF32=TIME(2,30,0),コード表!$B$159,IF($BF32=TIME(3,0,0),コード表!$B$160)))))),IF(AND(T32="",V32="〇"),IF($BF32=TIME(0,30,0),コード表!$B$167,IF($BF32=TIME(1,0,0),コード表!$B$168,IF($BF32=TIME(1,30,0),コード表!$B$169,IF($BF32=TIME(2,0,0),コード表!$B$170,IF($BF32=TIME(2,30,0),コード表!$B$171,IF($BF32=TIME(3,0,0),コード表!$B$172))))))))))</f>
        <v/>
      </c>
      <c r="BL32" s="51" t="str">
        <f>IF($AK$7="有","",IF(AND(T32="",V32=""),IF($BH32=TIME(0,30,0),コード表!$B$143,IF($BH32=TIME(1,0,0),コード表!$B$144,IF($BH32=TIME(1,30,0),コード表!$B$145,IF($BH32=TIME(2,0,0),コード表!$B$146,IF($BH32=TIME(2,30,0),コード表!$B$147,IF($BH32=TIME(3,0,0),コード表!$B$148,IF($BH32=TIME(3,30,0),コード表!$B$149,IF($BH32=TIME(4,0,0),コード表!$B$150,IF($BH32=TIME(4,30,0),コード表!$B$151,IF($BH32=TIME(5,0,0),コード表!$B$152,IF($BH32=TIME(5,30,0),コード表!$B$153,IF($BH32=TIME(6,0,0),コード表!$B$154)))))))))))),IF(AND(T32="〇",V32=""),IF($BH32=TIME(0,30,0),コード表!$B$155,IF($BH32=TIME(1,0,0),コード表!$B$156,IF($BH32=TIME(1,30,0),コード表!$B$157,IF($BH32=TIME(2,0,0),コード表!$B$158,IF($BH32=TIME(2,30,0),コード表!$B$159,IF($BH32=TIME(3,0,0),コード表!$B$160,IF($BH32=TIME(3,30,0),コード表!$B$161,IF($BH32=TIME(4,0,0),コード表!$B$162,IF($BH32=TIME(4,30,0),コード表!$B$163,IF($BH32=TIME(5,0,0),コード表!$B$164,IF($BH32=TIME(5,30,0),コード表!$B$165,IF($BH32=TIME(6,0,0),コード表!$B$166)))))))))))),IF(AND(T32="",V32="〇"),IF($BH32=TIME(0,30,0),コード表!$B$167,IF($BH32=TIME(1,0,0),コード表!$B$168,IF($BH32=TIME(1,30,0),コード表!$B$169,IF($BH32=TIME(2,0,0),コード表!$B$170,IF($BH32=TIME(2,30,0),コード表!$B$171,IF($BH32=TIME(3,0,0),コード表!$B$172,IF($BH32=TIME(3,30,0),コード表!$B$173,IF($BH32=TIME(4,0,0),コード表!$B$174,IF($BH32=TIME(4,30,0),コード表!$B$175,IF($BH32=TIME(5,0,0),コード表!$B$176,IF($BH32=TIME(5,30,0),コード表!$B$177,IF($BH32=TIME(6,0,0),コード表!$B$178))))))))))))))))</f>
        <v/>
      </c>
      <c r="BM32" s="51">
        <f t="shared" si="12"/>
        <v>0</v>
      </c>
      <c r="BN32" s="77">
        <f t="shared" si="3"/>
        <v>0</v>
      </c>
      <c r="BO32" s="51">
        <f>IF(AD32=1,コード表!$B$179,IF(AD32=2,コード表!$B$180,IF(AD32=3,コード表!$B$181,IF(AD32=4,コード表!$B$182,IF(AD32=5,コード表!$B$183,IF('実績記録 (２枚用)'!AD32=6,コード表!$B$184,))))))</f>
        <v>0</v>
      </c>
      <c r="BP32" s="51">
        <f t="shared" si="13"/>
        <v>0</v>
      </c>
      <c r="BQ32" s="60"/>
      <c r="BR32" s="60"/>
      <c r="BS32" s="60"/>
      <c r="BU32" s="1">
        <f t="shared" si="14"/>
        <v>0</v>
      </c>
      <c r="BV32" s="1">
        <f t="shared" si="14"/>
        <v>0</v>
      </c>
      <c r="BW32" s="1">
        <f t="shared" si="14"/>
        <v>0</v>
      </c>
      <c r="BX32" s="1">
        <f t="shared" si="14"/>
        <v>0</v>
      </c>
      <c r="BZ32" s="93">
        <f t="shared" si="15"/>
        <v>0</v>
      </c>
    </row>
    <row r="33" spans="1:78" s="1" customFormat="1" ht="33" customHeight="1" thickTop="1" thickBot="1">
      <c r="A33" s="2"/>
      <c r="B33" s="14"/>
      <c r="C33" s="392"/>
      <c r="D33" s="224"/>
      <c r="E33" s="345" t="str">
        <f t="shared" si="0"/>
        <v/>
      </c>
      <c r="F33" s="346"/>
      <c r="G33" s="356"/>
      <c r="H33" s="357"/>
      <c r="I33" s="88" t="s">
        <v>50</v>
      </c>
      <c r="J33" s="358"/>
      <c r="K33" s="357"/>
      <c r="L33" s="358"/>
      <c r="M33" s="357"/>
      <c r="N33" s="88" t="s">
        <v>50</v>
      </c>
      <c r="O33" s="223"/>
      <c r="P33" s="295"/>
      <c r="Q33" s="348" t="str">
        <f t="shared" si="16"/>
        <v/>
      </c>
      <c r="R33" s="349"/>
      <c r="S33" s="350"/>
      <c r="T33" s="298"/>
      <c r="U33" s="261"/>
      <c r="V33" s="203"/>
      <c r="W33" s="261"/>
      <c r="X33" s="296" t="str">
        <f t="shared" si="1"/>
        <v/>
      </c>
      <c r="Y33" s="297"/>
      <c r="Z33" s="310" t="str">
        <f t="shared" si="4"/>
        <v/>
      </c>
      <c r="AA33" s="312"/>
      <c r="AB33" s="453"/>
      <c r="AC33" s="454"/>
      <c r="AD33" s="203"/>
      <c r="AE33" s="204"/>
      <c r="AF33" s="341">
        <f t="shared" si="2"/>
        <v>0</v>
      </c>
      <c r="AG33" s="342"/>
      <c r="AH33" s="342"/>
      <c r="AI33" s="343"/>
      <c r="AJ33" s="396" t="str">
        <f t="shared" si="5"/>
        <v/>
      </c>
      <c r="AK33" s="397"/>
      <c r="AL33" s="190"/>
      <c r="AM33" s="177"/>
      <c r="AN33" s="177"/>
      <c r="AO33" s="177"/>
      <c r="AP33" s="177"/>
      <c r="AQ33" s="177"/>
      <c r="AR33" s="177"/>
      <c r="AS33" s="177"/>
      <c r="AT33" s="178"/>
      <c r="AU33" s="87"/>
      <c r="AV33" s="2"/>
      <c r="AW33" s="69" t="str">
        <f>IF(C33="","",DATE(請求書!$K$29,請求書!$Q$29,'実績記録 (２枚用)'!C33))</f>
        <v/>
      </c>
      <c r="AX33" s="52">
        <f t="shared" si="6"/>
        <v>0</v>
      </c>
      <c r="AY33" s="52">
        <f t="shared" si="7"/>
        <v>0</v>
      </c>
      <c r="AZ33" s="52">
        <f t="shared" si="17"/>
        <v>0</v>
      </c>
      <c r="BA33" s="51">
        <f>IF($AK$7="無",0,IF($AK$7="",0,IF($Q33=TIME(0,30,0),コード表!$B$3,IF($Q33=TIME(1,0,0),コード表!$B$4,IF($Q33=TIME(1,30,0),コード表!$B$5,IF($Q33=TIME(2,0,0),コード表!$B$6,IF($Q33=TIME(2,30,0),コード表!$B$7,IF($Q33=TIME(3,0,0),コード表!$B$8,IF($Q33=TIME(3,30,0),コード表!$B$9,IF($Q33=TIME(4,0,0),コード表!$B$10,IF($Q33=TIME(4,30,0),コード表!$B$11,IF($Q33=TIME(5,0,0),コード表!$B$12,IF($Q33=TIME(5,30,0),コード表!$B$13,IF($Q33=TIME(6,0,0),コード表!$B$14,IF($Q33=TIME(6,30,0),コード表!$B$15,IF($Q33=TIME(7,0,0),コード表!$B$16,IF($Q33=TIME(7,30,0),コード表!$B$17,IF($Q33=TIME(8,0,0),コード表!$B$18,IF($Q33=TIME(8,30,0),コード表!$B$19,IF($Q33=TIME(9,0,0),コード表!$B$20,IF($Q33=TIME(9,30,0),コード表!$B$21,IF($Q33=TIME(10,0,0),コード表!$B$22,IF($Q33=TIME(10,30,0),コード表!$B$23,IF($Q33=TIME(11,0,0),コード表!$B$24,IF($Q33=TIME(11,30,0),コード表!$B$25,IF($Q33=TIME(12,0,0),コード表!$B$26,IF($Q33=TIME(12,30,0),コード表!$B$27,IF($Q33=TIME(13,0,0),コード表!$B$28,IF($Q33=TIME(13,30,0),コード表!$B$29,IF($Q33=TIME(14,0,0),コード表!$B$30,IF($Q33=TIME(14,30,0),コード表!$B$31,IF($Q33=TIME(15,0,0),コード表!$B$32,IF($Q33=TIME(15,30,0),コード表!$B$33,IF($Q33=TIME(16,0,0),コード表!$B$34,""))))))))))))))))))))))))))))))))))</f>
        <v>0</v>
      </c>
      <c r="BB33" s="51">
        <f>IF($AK$7="有",0,IF($AK$7="",0,IF($Q33=TIME(0,30,0),コード表!$B$35,IF($Q33=TIME(1,0,0),コード表!$B$36,IF($Q33=TIME(1,30,0),コード表!$B$37,IF($Q33=TIME(2,0,0),コード表!$B$38,IF($Q33=TIME(2,30,0),コード表!$B$39,IF($Q33=TIME(3,0,0),コード表!$B$40,IF($Q33=TIME(3,30,0),コード表!$B$41,IF($Q33=TIME(4,0,0),コード表!$B$42,IF($Q33=TIME(4,30,0),コード表!$B$43,IF($Q33=TIME(5,0,0),コード表!$B$44,IF($Q33=TIME(5,30,0),コード表!$B$45,IF($Q33=TIME(6,0,0),コード表!$B$46,IF($Q33=TIME(6,30,0),コード表!$B$47,IF($Q33=TIME(7,0,0),コード表!$B$48,IF($Q33=TIME(7,30,0),コード表!$B$49,IF($Q33=TIME(8,0,0),コード表!$B$50,IF($Q33=TIME(8,30,0),コード表!$B$51,IF($Q33=TIME(9,0,0),コード表!$B$52,IF($Q33=TIME(9,30,0),コード表!$B$53,IF($Q33=TIME(10,0,0),コード表!$B$54,IF($Q33=TIME(10,30,0),コード表!$B$55,IF($Q33=TIME(11,0,0),コード表!$B$56,IF($Q33=TIME(11,30,0),コード表!$B$57,IF($Q33=TIME(12,0,0),コード表!$B$58,IF($Q33=TIME(12,30,0),コード表!$B$59,IF($Q33=TIME(13,0,0),コード表!$B$60,IF($Q33=TIME(13,30,0),コード表!$B$61,IF($Q33=TIME(14,0,0),コード表!$B$62,IF($Q33=TIME(14,30,0),コード表!$B$63,IF($Q33=TIME(15,0,0),コード表!$B$64,IF($Q33=TIME(15,30,0),コード表!$B$65,IF($Q33=TIME(16,0,0),コード表!$B$66,""))))))))))))))))))))))))))))))))))</f>
        <v>0</v>
      </c>
      <c r="BC33" s="51" t="str">
        <f>IF($AK$7="","",IF($AK$7="有","",IF(T33="","",IF($Q33=TIME(0,30,0),コード表!$B$67,IF($Q33=TIME(1,0,0),コード表!$B$68,IF($Q33=TIME(1,30,0),コード表!$B$69,IF($Q33=TIME(2,0,0),コード表!$B$70,IF($Q33=TIME(2,30,0),コード表!$B$71,IF($Q33=TIME(3,0,0),コード表!$B$72,IF($Q33=TIME(3,30,0),コード表!$B$73,IF($Q33=TIME(4,0,0),コード表!$B$74,IF($Q33=TIME(4,30,0),コード表!$B$75,IF($Q33=TIME(5,0,0),コード表!$B$76,IF($Q33=TIME(5,30,0),コード表!$B$77,IF($Q33=TIME(6,0,0),コード表!$B$78,IF($Q33=TIME(6,30,0),コード表!$B$79,IF($Q33=TIME(7,0,0),コード表!$B$80,IF($Q33=TIME(7,30,0),コード表!$B$81,IF($Q33=TIME(8,0,0),コード表!$B$82,IF($Q33=TIME(8,30,0),コード表!$B$83,IF($Q33=TIME(9,0,0),コード表!$B$84,IF($Q33=TIME(9,30,0),コード表!$B$85,IF($Q33=TIME(10,0,0),コード表!$B$86,IF($Q33=TIME(10,30,0),コード表!$B$87,IF($Q33=TIME(11,0,0),コード表!$B$88,IF($Q33=TIME(11,30,0),コード表!$B$89,IF($Q33=TIME(12,0,0),コード表!$B$90,IF($Q33=TIME(12,30,0),コード表!$B$91,IF($Q33=TIME(13,0,0),コード表!$B$92,IF($Q33=TIME(13,30,0),コード表!$B$93,IF($Q33=TIME(14,0,0),コード表!$B$94,IF($Q33=TIME(14,30,0),コード表!$B$95,IF($Q33=TIME(15,0,0),コード表!$B$96,IF($Q33=TIME(15,30,0),コード表!$B$97,IF($Q33=TIME(16,0,0),コード表!$B$98,"")))))))))))))))))))))))))))))))))))</f>
        <v/>
      </c>
      <c r="BD33" s="51" t="str">
        <f>IF($AK$7="","",IF($AK$7="有","",IF(V33="","",IF($Q33=TIME(0,30,0),コード表!$B$99,IF($Q33=TIME(1,0,0),コード表!$B$100,IF($Q33=TIME(1,30,0),コード表!$B$101,IF($Q33=TIME(2,0,0),コード表!$B$102,IF($Q33=TIME(2,30,0),コード表!$B$103,IF($Q33=TIME(3,0,0),コード表!$B$104,IF($Q33=TIME(3,30,0),コード表!$B$105,IF($Q33=TIME(4,0,0),コード表!$B$106,IF($Q33=TIME(4,30,0),コード表!$B$107,IF($Q33=TIME(5,0,0),コード表!$B$108,IF($Q33=TIME(5,30,0),コード表!$B$109,IF($Q33=TIME(6,0,0),コード表!$B$110,IF($Q33=TIME(6,30,0),コード表!$B$111,IF($Q33=TIME(7,0,0),コード表!$B$112,IF($Q33=TIME(7,30,0),コード表!$B$113,IF($Q33=TIME(8,0,0),コード表!$B$114,IF($Q33=TIME(8,30,0),コード表!$B$115,IF($Q33=TIME(9,0,0),コード表!$B$116,IF($Q33=TIME(9,30,0),コード表!$B$117,IF($Q33=TIME(10,0,0),コード表!$B$118,IF($Q33=TIME(10,30,0),コード表!$B$119,IF($Q33=TIME(11,0,0),コード表!$B$120,IF($Q33=TIME(11,30,0),コード表!$B$121,IF($Q33=TIME(12,0,0),コード表!$B$122,IF($Q33=TIME(12,30,0),コード表!$B$123,IF($Q33=TIME(13,0,0),コード表!$B$124,IF($Q33=TIME(13,30,0),コード表!$B$125,IF($Q33=TIME(14,0,0),コード表!$B$126,IF($Q33=TIME(14,30,0),コード表!$B$127,IF($Q33=TIME(15,0,0),コード表!$B$128,IF($Q33=TIME(15,30,0),コード表!$B$129,IF($Q33=TIME(16,0,0),コード表!$B$130,"")))))))))))))))))))))))))))))))))))</f>
        <v/>
      </c>
      <c r="BE33" s="52" t="str">
        <f t="shared" si="8"/>
        <v/>
      </c>
      <c r="BF33" s="52" t="str">
        <f t="shared" si="9"/>
        <v/>
      </c>
      <c r="BG33" s="52" t="str">
        <f t="shared" si="10"/>
        <v/>
      </c>
      <c r="BH33" s="52" t="str">
        <f t="shared" si="11"/>
        <v/>
      </c>
      <c r="BI33" s="51">
        <f>IF($AK$7="無",0,IF($AK$7="",0,IF($BF33=TIME(0,30,0),コード表!$B$131,IF($BF33=TIME(1,0,0),コード表!$B$132,IF($BF33=TIME(1,30,0),コード表!$B$133,IF($BF33=TIME(2,0,0),コード表!$B$134,IF($BF33=TIME(2,30,0),コード表!$B$135,IF($BF33=TIME(3,0,0),コード表!$B$136))))))))</f>
        <v>0</v>
      </c>
      <c r="BJ33" s="51">
        <f>IF($AK$7="無",0,IF($AK$7="",0,IF($BH33=TIME(0,30,0),コード表!$B$131,IF($BH33=TIME(1,0,0),コード表!$B$132,IF($BH33=TIME(1,30,0),コード表!$B$133,IF($BH33=TIME(2,0,0),コード表!$B$134,IF($BH33=TIME(2,30,0),コード表!$B$135,IF($BH33=TIME(3,0,0),コード表!$B$136,IF($BH33=TIME(3,30,0),コード表!$B$137,IF($BH33=TIME(4,0,0),コード表!$B$138,IF($BH33=TIME(4,30,0),コード表!$B$139,IF($BH33=TIME(5,0,0),コード表!$B$140,IF($BH33=TIME(5,30,0),コード表!$B$141,IF($BH33=TIME(6,0,0),コード表!$B$142))))))))))))))</f>
        <v>0</v>
      </c>
      <c r="BK33" s="51" t="str">
        <f>IF($AK$7="有","",IF(AND(T33="",V33=""),IF($BF33=TIME(0,30,0),コード表!$B$143,IF($BF33=TIME(1,0,0),コード表!$B$144,IF($BF33=TIME(1,30,0),コード表!$B$145,IF($BF33=TIME(2,0,0),コード表!$B$146,IF($BF33=TIME(2,30,0),コード表!$B$147,IF($BF33=TIME(3,0,0),コード表!$B$148)))))),IF(AND(T33="〇",V33=""),IF($BF33=TIME(0,30,0),コード表!$B$155,IF($BF33=TIME(1,0,0),コード表!$B$156,IF($BF33=TIME(1,30,0),コード表!$B$157,IF($BF33=TIME(2,0,0),コード表!$B$158,IF($BF33=TIME(2,30,0),コード表!$B$159,IF($BF33=TIME(3,0,0),コード表!$B$160)))))),IF(AND(T33="",V33="〇"),IF($BF33=TIME(0,30,0),コード表!$B$167,IF($BF33=TIME(1,0,0),コード表!$B$168,IF($BF33=TIME(1,30,0),コード表!$B$169,IF($BF33=TIME(2,0,0),コード表!$B$170,IF($BF33=TIME(2,30,0),コード表!$B$171,IF($BF33=TIME(3,0,0),コード表!$B$172))))))))))</f>
        <v/>
      </c>
      <c r="BL33" s="51" t="str">
        <f>IF($AK$7="有","",IF(AND(T33="",V33=""),IF($BH33=TIME(0,30,0),コード表!$B$143,IF($BH33=TIME(1,0,0),コード表!$B$144,IF($BH33=TIME(1,30,0),コード表!$B$145,IF($BH33=TIME(2,0,0),コード表!$B$146,IF($BH33=TIME(2,30,0),コード表!$B$147,IF($BH33=TIME(3,0,0),コード表!$B$148,IF($BH33=TIME(3,30,0),コード表!$B$149,IF($BH33=TIME(4,0,0),コード表!$B$150,IF($BH33=TIME(4,30,0),コード表!$B$151,IF($BH33=TIME(5,0,0),コード表!$B$152,IF($BH33=TIME(5,30,0),コード表!$B$153,IF($BH33=TIME(6,0,0),コード表!$B$154)))))))))))),IF(AND(T33="〇",V33=""),IF($BH33=TIME(0,30,0),コード表!$B$155,IF($BH33=TIME(1,0,0),コード表!$B$156,IF($BH33=TIME(1,30,0),コード表!$B$157,IF($BH33=TIME(2,0,0),コード表!$B$158,IF($BH33=TIME(2,30,0),コード表!$B$159,IF($BH33=TIME(3,0,0),コード表!$B$160,IF($BH33=TIME(3,30,0),コード表!$B$161,IF($BH33=TIME(4,0,0),コード表!$B$162,IF($BH33=TIME(4,30,0),コード表!$B$163,IF($BH33=TIME(5,0,0),コード表!$B$164,IF($BH33=TIME(5,30,0),コード表!$B$165,IF($BH33=TIME(6,0,0),コード表!$B$166)))))))))))),IF(AND(T33="",V33="〇"),IF($BH33=TIME(0,30,0),コード表!$B$167,IF($BH33=TIME(1,0,0),コード表!$B$168,IF($BH33=TIME(1,30,0),コード表!$B$169,IF($BH33=TIME(2,0,0),コード表!$B$170,IF($BH33=TIME(2,30,0),コード表!$B$171,IF($BH33=TIME(3,0,0),コード表!$B$172,IF($BH33=TIME(3,30,0),コード表!$B$173,IF($BH33=TIME(4,0,0),コード表!$B$174,IF($BH33=TIME(4,30,0),コード表!$B$175,IF($BH33=TIME(5,0,0),コード表!$B$176,IF($BH33=TIME(5,30,0),コード表!$B$177,IF($BH33=TIME(6,0,0),コード表!$B$178))))))))))))))))</f>
        <v/>
      </c>
      <c r="BM33" s="51">
        <f t="shared" si="12"/>
        <v>0</v>
      </c>
      <c r="BN33" s="77">
        <f t="shared" si="3"/>
        <v>0</v>
      </c>
      <c r="BO33" s="51">
        <f>IF(AD33=1,コード表!$B$179,IF(AD33=2,コード表!$B$180,IF(AD33=3,コード表!$B$181,IF(AD33=4,コード表!$B$182,IF(AD33=5,コード表!$B$183,IF('実績記録 (２枚用)'!AD33=6,コード表!$B$184,))))))</f>
        <v>0</v>
      </c>
      <c r="BP33" s="51">
        <f t="shared" si="13"/>
        <v>0</v>
      </c>
      <c r="BQ33" s="60"/>
      <c r="BR33" s="60"/>
      <c r="BS33" s="60"/>
      <c r="BU33" s="1">
        <f t="shared" si="14"/>
        <v>0</v>
      </c>
      <c r="BV33" s="1">
        <f t="shared" si="14"/>
        <v>0</v>
      </c>
      <c r="BW33" s="1">
        <f t="shared" si="14"/>
        <v>0</v>
      </c>
      <c r="BX33" s="1">
        <f t="shared" si="14"/>
        <v>0</v>
      </c>
      <c r="BZ33" s="93">
        <f t="shared" si="15"/>
        <v>0</v>
      </c>
    </row>
    <row r="34" spans="1:78" s="1" customFormat="1" ht="33" customHeight="1" thickTop="1" thickBot="1">
      <c r="A34" s="2"/>
      <c r="B34" s="14"/>
      <c r="C34" s="392"/>
      <c r="D34" s="224"/>
      <c r="E34" s="345" t="str">
        <f t="shared" si="0"/>
        <v/>
      </c>
      <c r="F34" s="346"/>
      <c r="G34" s="356"/>
      <c r="H34" s="357"/>
      <c r="I34" s="88" t="s">
        <v>50</v>
      </c>
      <c r="J34" s="358"/>
      <c r="K34" s="357"/>
      <c r="L34" s="358"/>
      <c r="M34" s="357"/>
      <c r="N34" s="88" t="s">
        <v>50</v>
      </c>
      <c r="O34" s="223"/>
      <c r="P34" s="295"/>
      <c r="Q34" s="348" t="str">
        <f t="shared" si="16"/>
        <v/>
      </c>
      <c r="R34" s="349"/>
      <c r="S34" s="350"/>
      <c r="T34" s="298"/>
      <c r="U34" s="261"/>
      <c r="V34" s="203"/>
      <c r="W34" s="261"/>
      <c r="X34" s="296" t="str">
        <f t="shared" si="1"/>
        <v/>
      </c>
      <c r="Y34" s="297"/>
      <c r="Z34" s="310" t="str">
        <f t="shared" si="4"/>
        <v/>
      </c>
      <c r="AA34" s="312"/>
      <c r="AB34" s="453"/>
      <c r="AC34" s="454"/>
      <c r="AD34" s="203"/>
      <c r="AE34" s="204"/>
      <c r="AF34" s="341">
        <f t="shared" si="2"/>
        <v>0</v>
      </c>
      <c r="AG34" s="342"/>
      <c r="AH34" s="342"/>
      <c r="AI34" s="343"/>
      <c r="AJ34" s="396" t="str">
        <f t="shared" si="5"/>
        <v/>
      </c>
      <c r="AK34" s="397"/>
      <c r="AL34" s="190"/>
      <c r="AM34" s="177"/>
      <c r="AN34" s="177"/>
      <c r="AO34" s="177"/>
      <c r="AP34" s="177"/>
      <c r="AQ34" s="177"/>
      <c r="AR34" s="177"/>
      <c r="AS34" s="177"/>
      <c r="AT34" s="178"/>
      <c r="AU34" s="87"/>
      <c r="AV34" s="2"/>
      <c r="AW34" s="69" t="str">
        <f>IF(C34="","",DATE(請求書!$K$29,請求書!$Q$29,'実績記録 (２枚用)'!C34))</f>
        <v/>
      </c>
      <c r="AX34" s="52">
        <f t="shared" si="6"/>
        <v>0</v>
      </c>
      <c r="AY34" s="52">
        <f t="shared" si="7"/>
        <v>0</v>
      </c>
      <c r="AZ34" s="52">
        <f t="shared" si="17"/>
        <v>0</v>
      </c>
      <c r="BA34" s="51">
        <f>IF($AK$7="無",0,IF($AK$7="",0,IF($Q34=TIME(0,30,0),コード表!$B$3,IF($Q34=TIME(1,0,0),コード表!$B$4,IF($Q34=TIME(1,30,0),コード表!$B$5,IF($Q34=TIME(2,0,0),コード表!$B$6,IF($Q34=TIME(2,30,0),コード表!$B$7,IF($Q34=TIME(3,0,0),コード表!$B$8,IF($Q34=TIME(3,30,0),コード表!$B$9,IF($Q34=TIME(4,0,0),コード表!$B$10,IF($Q34=TIME(4,30,0),コード表!$B$11,IF($Q34=TIME(5,0,0),コード表!$B$12,IF($Q34=TIME(5,30,0),コード表!$B$13,IF($Q34=TIME(6,0,0),コード表!$B$14,IF($Q34=TIME(6,30,0),コード表!$B$15,IF($Q34=TIME(7,0,0),コード表!$B$16,IF($Q34=TIME(7,30,0),コード表!$B$17,IF($Q34=TIME(8,0,0),コード表!$B$18,IF($Q34=TIME(8,30,0),コード表!$B$19,IF($Q34=TIME(9,0,0),コード表!$B$20,IF($Q34=TIME(9,30,0),コード表!$B$21,IF($Q34=TIME(10,0,0),コード表!$B$22,IF($Q34=TIME(10,30,0),コード表!$B$23,IF($Q34=TIME(11,0,0),コード表!$B$24,IF($Q34=TIME(11,30,0),コード表!$B$25,IF($Q34=TIME(12,0,0),コード表!$B$26,IF($Q34=TIME(12,30,0),コード表!$B$27,IF($Q34=TIME(13,0,0),コード表!$B$28,IF($Q34=TIME(13,30,0),コード表!$B$29,IF($Q34=TIME(14,0,0),コード表!$B$30,IF($Q34=TIME(14,30,0),コード表!$B$31,IF($Q34=TIME(15,0,0),コード表!$B$32,IF($Q34=TIME(15,30,0),コード表!$B$33,IF($Q34=TIME(16,0,0),コード表!$B$34,""))))))))))))))))))))))))))))))))))</f>
        <v>0</v>
      </c>
      <c r="BB34" s="51">
        <f>IF($AK$7="有",0,IF($AK$7="",0,IF($Q34=TIME(0,30,0),コード表!$B$35,IF($Q34=TIME(1,0,0),コード表!$B$36,IF($Q34=TIME(1,30,0),コード表!$B$37,IF($Q34=TIME(2,0,0),コード表!$B$38,IF($Q34=TIME(2,30,0),コード表!$B$39,IF($Q34=TIME(3,0,0),コード表!$B$40,IF($Q34=TIME(3,30,0),コード表!$B$41,IF($Q34=TIME(4,0,0),コード表!$B$42,IF($Q34=TIME(4,30,0),コード表!$B$43,IF($Q34=TIME(5,0,0),コード表!$B$44,IF($Q34=TIME(5,30,0),コード表!$B$45,IF($Q34=TIME(6,0,0),コード表!$B$46,IF($Q34=TIME(6,30,0),コード表!$B$47,IF($Q34=TIME(7,0,0),コード表!$B$48,IF($Q34=TIME(7,30,0),コード表!$B$49,IF($Q34=TIME(8,0,0),コード表!$B$50,IF($Q34=TIME(8,30,0),コード表!$B$51,IF($Q34=TIME(9,0,0),コード表!$B$52,IF($Q34=TIME(9,30,0),コード表!$B$53,IF($Q34=TIME(10,0,0),コード表!$B$54,IF($Q34=TIME(10,30,0),コード表!$B$55,IF($Q34=TIME(11,0,0),コード表!$B$56,IF($Q34=TIME(11,30,0),コード表!$B$57,IF($Q34=TIME(12,0,0),コード表!$B$58,IF($Q34=TIME(12,30,0),コード表!$B$59,IF($Q34=TIME(13,0,0),コード表!$B$60,IF($Q34=TIME(13,30,0),コード表!$B$61,IF($Q34=TIME(14,0,0),コード表!$B$62,IF($Q34=TIME(14,30,0),コード表!$B$63,IF($Q34=TIME(15,0,0),コード表!$B$64,IF($Q34=TIME(15,30,0),コード表!$B$65,IF($Q34=TIME(16,0,0),コード表!$B$66,""))))))))))))))))))))))))))))))))))</f>
        <v>0</v>
      </c>
      <c r="BC34" s="51" t="str">
        <f>IF($AK$7="","",IF($AK$7="有","",IF(T34="","",IF($Q34=TIME(0,30,0),コード表!$B$67,IF($Q34=TIME(1,0,0),コード表!$B$68,IF($Q34=TIME(1,30,0),コード表!$B$69,IF($Q34=TIME(2,0,0),コード表!$B$70,IF($Q34=TIME(2,30,0),コード表!$B$71,IF($Q34=TIME(3,0,0),コード表!$B$72,IF($Q34=TIME(3,30,0),コード表!$B$73,IF($Q34=TIME(4,0,0),コード表!$B$74,IF($Q34=TIME(4,30,0),コード表!$B$75,IF($Q34=TIME(5,0,0),コード表!$B$76,IF($Q34=TIME(5,30,0),コード表!$B$77,IF($Q34=TIME(6,0,0),コード表!$B$78,IF($Q34=TIME(6,30,0),コード表!$B$79,IF($Q34=TIME(7,0,0),コード表!$B$80,IF($Q34=TIME(7,30,0),コード表!$B$81,IF($Q34=TIME(8,0,0),コード表!$B$82,IF($Q34=TIME(8,30,0),コード表!$B$83,IF($Q34=TIME(9,0,0),コード表!$B$84,IF($Q34=TIME(9,30,0),コード表!$B$85,IF($Q34=TIME(10,0,0),コード表!$B$86,IF($Q34=TIME(10,30,0),コード表!$B$87,IF($Q34=TIME(11,0,0),コード表!$B$88,IF($Q34=TIME(11,30,0),コード表!$B$89,IF($Q34=TIME(12,0,0),コード表!$B$90,IF($Q34=TIME(12,30,0),コード表!$B$91,IF($Q34=TIME(13,0,0),コード表!$B$92,IF($Q34=TIME(13,30,0),コード表!$B$93,IF($Q34=TIME(14,0,0),コード表!$B$94,IF($Q34=TIME(14,30,0),コード表!$B$95,IF($Q34=TIME(15,0,0),コード表!$B$96,IF($Q34=TIME(15,30,0),コード表!$B$97,IF($Q34=TIME(16,0,0),コード表!$B$98,"")))))))))))))))))))))))))))))))))))</f>
        <v/>
      </c>
      <c r="BD34" s="51" t="str">
        <f>IF($AK$7="","",IF($AK$7="有","",IF(V34="","",IF($Q34=TIME(0,30,0),コード表!$B$99,IF($Q34=TIME(1,0,0),コード表!$B$100,IF($Q34=TIME(1,30,0),コード表!$B$101,IF($Q34=TIME(2,0,0),コード表!$B$102,IF($Q34=TIME(2,30,0),コード表!$B$103,IF($Q34=TIME(3,0,0),コード表!$B$104,IF($Q34=TIME(3,30,0),コード表!$B$105,IF($Q34=TIME(4,0,0),コード表!$B$106,IF($Q34=TIME(4,30,0),コード表!$B$107,IF($Q34=TIME(5,0,0),コード表!$B$108,IF($Q34=TIME(5,30,0),コード表!$B$109,IF($Q34=TIME(6,0,0),コード表!$B$110,IF($Q34=TIME(6,30,0),コード表!$B$111,IF($Q34=TIME(7,0,0),コード表!$B$112,IF($Q34=TIME(7,30,0),コード表!$B$113,IF($Q34=TIME(8,0,0),コード表!$B$114,IF($Q34=TIME(8,30,0),コード表!$B$115,IF($Q34=TIME(9,0,0),コード表!$B$116,IF($Q34=TIME(9,30,0),コード表!$B$117,IF($Q34=TIME(10,0,0),コード表!$B$118,IF($Q34=TIME(10,30,0),コード表!$B$119,IF($Q34=TIME(11,0,0),コード表!$B$120,IF($Q34=TIME(11,30,0),コード表!$B$121,IF($Q34=TIME(12,0,0),コード表!$B$122,IF($Q34=TIME(12,30,0),コード表!$B$123,IF($Q34=TIME(13,0,0),コード表!$B$124,IF($Q34=TIME(13,30,0),コード表!$B$125,IF($Q34=TIME(14,0,0),コード表!$B$126,IF($Q34=TIME(14,30,0),コード表!$B$127,IF($Q34=TIME(15,0,0),コード表!$B$128,IF($Q34=TIME(15,30,0),コード表!$B$129,IF($Q34=TIME(16,0,0),コード表!$B$130,"")))))))))))))))))))))))))))))))))))</f>
        <v/>
      </c>
      <c r="BE34" s="52" t="str">
        <f t="shared" si="8"/>
        <v/>
      </c>
      <c r="BF34" s="52" t="str">
        <f t="shared" si="9"/>
        <v/>
      </c>
      <c r="BG34" s="52" t="str">
        <f t="shared" si="10"/>
        <v/>
      </c>
      <c r="BH34" s="52" t="str">
        <f t="shared" si="11"/>
        <v/>
      </c>
      <c r="BI34" s="51">
        <f>IF($AK$7="無",0,IF($AK$7="",0,IF($BF34=TIME(0,30,0),コード表!$B$131,IF($BF34=TIME(1,0,0),コード表!$B$132,IF($BF34=TIME(1,30,0),コード表!$B$133,IF($BF34=TIME(2,0,0),コード表!$B$134,IF($BF34=TIME(2,30,0),コード表!$B$135,IF($BF34=TIME(3,0,0),コード表!$B$136))))))))</f>
        <v>0</v>
      </c>
      <c r="BJ34" s="51">
        <f>IF($AK$7="無",0,IF($AK$7="",0,IF($BH34=TIME(0,30,0),コード表!$B$131,IF($BH34=TIME(1,0,0),コード表!$B$132,IF($BH34=TIME(1,30,0),コード表!$B$133,IF($BH34=TIME(2,0,0),コード表!$B$134,IF($BH34=TIME(2,30,0),コード表!$B$135,IF($BH34=TIME(3,0,0),コード表!$B$136,IF($BH34=TIME(3,30,0),コード表!$B$137,IF($BH34=TIME(4,0,0),コード表!$B$138,IF($BH34=TIME(4,30,0),コード表!$B$139,IF($BH34=TIME(5,0,0),コード表!$B$140,IF($BH34=TIME(5,30,0),コード表!$B$141,IF($BH34=TIME(6,0,0),コード表!$B$142))))))))))))))</f>
        <v>0</v>
      </c>
      <c r="BK34" s="51" t="str">
        <f>IF($AK$7="有","",IF(AND(T34="",V34=""),IF($BF34=TIME(0,30,0),コード表!$B$143,IF($BF34=TIME(1,0,0),コード表!$B$144,IF($BF34=TIME(1,30,0),コード表!$B$145,IF($BF34=TIME(2,0,0),コード表!$B$146,IF($BF34=TIME(2,30,0),コード表!$B$147,IF($BF34=TIME(3,0,0),コード表!$B$148)))))),IF(AND(T34="〇",V34=""),IF($BF34=TIME(0,30,0),コード表!$B$155,IF($BF34=TIME(1,0,0),コード表!$B$156,IF($BF34=TIME(1,30,0),コード表!$B$157,IF($BF34=TIME(2,0,0),コード表!$B$158,IF($BF34=TIME(2,30,0),コード表!$B$159,IF($BF34=TIME(3,0,0),コード表!$B$160)))))),IF(AND(T34="",V34="〇"),IF($BF34=TIME(0,30,0),コード表!$B$167,IF($BF34=TIME(1,0,0),コード表!$B$168,IF($BF34=TIME(1,30,0),コード表!$B$169,IF($BF34=TIME(2,0,0),コード表!$B$170,IF($BF34=TIME(2,30,0),コード表!$B$171,IF($BF34=TIME(3,0,0),コード表!$B$172))))))))))</f>
        <v/>
      </c>
      <c r="BL34" s="51" t="str">
        <f>IF($AK$7="有","",IF(AND(T34="",V34=""),IF($BH34=TIME(0,30,0),コード表!$B$143,IF($BH34=TIME(1,0,0),コード表!$B$144,IF($BH34=TIME(1,30,0),コード表!$B$145,IF($BH34=TIME(2,0,0),コード表!$B$146,IF($BH34=TIME(2,30,0),コード表!$B$147,IF($BH34=TIME(3,0,0),コード表!$B$148,IF($BH34=TIME(3,30,0),コード表!$B$149,IF($BH34=TIME(4,0,0),コード表!$B$150,IF($BH34=TIME(4,30,0),コード表!$B$151,IF($BH34=TIME(5,0,0),コード表!$B$152,IF($BH34=TIME(5,30,0),コード表!$B$153,IF($BH34=TIME(6,0,0),コード表!$B$154)))))))))))),IF(AND(T34="〇",V34=""),IF($BH34=TIME(0,30,0),コード表!$B$155,IF($BH34=TIME(1,0,0),コード表!$B$156,IF($BH34=TIME(1,30,0),コード表!$B$157,IF($BH34=TIME(2,0,0),コード表!$B$158,IF($BH34=TIME(2,30,0),コード表!$B$159,IF($BH34=TIME(3,0,0),コード表!$B$160,IF($BH34=TIME(3,30,0),コード表!$B$161,IF($BH34=TIME(4,0,0),コード表!$B$162,IF($BH34=TIME(4,30,0),コード表!$B$163,IF($BH34=TIME(5,0,0),コード表!$B$164,IF($BH34=TIME(5,30,0),コード表!$B$165,IF($BH34=TIME(6,0,0),コード表!$B$166)))))))))))),IF(AND(T34="",V34="〇"),IF($BH34=TIME(0,30,0),コード表!$B$167,IF($BH34=TIME(1,0,0),コード表!$B$168,IF($BH34=TIME(1,30,0),コード表!$B$169,IF($BH34=TIME(2,0,0),コード表!$B$170,IF($BH34=TIME(2,30,0),コード表!$B$171,IF($BH34=TIME(3,0,0),コード表!$B$172,IF($BH34=TIME(3,30,0),コード表!$B$173,IF($BH34=TIME(4,0,0),コード表!$B$174,IF($BH34=TIME(4,30,0),コード表!$B$175,IF($BH34=TIME(5,0,0),コード表!$B$176,IF($BH34=TIME(5,30,0),コード表!$B$177,IF($BH34=TIME(6,0,0),コード表!$B$178))))))))))))))))</f>
        <v/>
      </c>
      <c r="BM34" s="51">
        <f t="shared" si="12"/>
        <v>0</v>
      </c>
      <c r="BN34" s="77">
        <f t="shared" si="3"/>
        <v>0</v>
      </c>
      <c r="BO34" s="51">
        <f>IF(AD34=1,コード表!$B$179,IF(AD34=2,コード表!$B$180,IF(AD34=3,コード表!$B$181,IF(AD34=4,コード表!$B$182,IF(AD34=5,コード表!$B$183,IF('実績記録 (２枚用)'!AD34=6,コード表!$B$184,))))))</f>
        <v>0</v>
      </c>
      <c r="BP34" s="51">
        <f t="shared" si="13"/>
        <v>0</v>
      </c>
      <c r="BQ34" s="60"/>
      <c r="BR34" s="60"/>
      <c r="BS34" s="60"/>
      <c r="BU34" s="1">
        <f t="shared" si="14"/>
        <v>0</v>
      </c>
      <c r="BV34" s="1">
        <f t="shared" si="14"/>
        <v>0</v>
      </c>
      <c r="BW34" s="1">
        <f t="shared" si="14"/>
        <v>0</v>
      </c>
      <c r="BX34" s="1">
        <f t="shared" si="14"/>
        <v>0</v>
      </c>
      <c r="BZ34" s="93">
        <f t="shared" si="15"/>
        <v>0</v>
      </c>
    </row>
    <row r="35" spans="1:78" s="1" customFormat="1" ht="33" customHeight="1" thickTop="1" thickBot="1">
      <c r="A35" s="2"/>
      <c r="B35" s="14"/>
      <c r="C35" s="392"/>
      <c r="D35" s="224"/>
      <c r="E35" s="345" t="str">
        <f t="shared" si="0"/>
        <v/>
      </c>
      <c r="F35" s="346"/>
      <c r="G35" s="356"/>
      <c r="H35" s="357"/>
      <c r="I35" s="88" t="s">
        <v>50</v>
      </c>
      <c r="J35" s="358"/>
      <c r="K35" s="357"/>
      <c r="L35" s="358"/>
      <c r="M35" s="357"/>
      <c r="N35" s="88" t="s">
        <v>50</v>
      </c>
      <c r="O35" s="223"/>
      <c r="P35" s="295"/>
      <c r="Q35" s="348" t="str">
        <f t="shared" si="16"/>
        <v/>
      </c>
      <c r="R35" s="349"/>
      <c r="S35" s="350"/>
      <c r="T35" s="298"/>
      <c r="U35" s="261"/>
      <c r="V35" s="203"/>
      <c r="W35" s="261"/>
      <c r="X35" s="296" t="str">
        <f t="shared" si="1"/>
        <v/>
      </c>
      <c r="Y35" s="297"/>
      <c r="Z35" s="310" t="str">
        <f t="shared" si="4"/>
        <v/>
      </c>
      <c r="AA35" s="312"/>
      <c r="AB35" s="453"/>
      <c r="AC35" s="454"/>
      <c r="AD35" s="203"/>
      <c r="AE35" s="204"/>
      <c r="AF35" s="341">
        <f t="shared" si="2"/>
        <v>0</v>
      </c>
      <c r="AG35" s="342"/>
      <c r="AH35" s="342"/>
      <c r="AI35" s="343"/>
      <c r="AJ35" s="396" t="str">
        <f t="shared" si="5"/>
        <v/>
      </c>
      <c r="AK35" s="397"/>
      <c r="AL35" s="190"/>
      <c r="AM35" s="177"/>
      <c r="AN35" s="177"/>
      <c r="AO35" s="177"/>
      <c r="AP35" s="177"/>
      <c r="AQ35" s="177"/>
      <c r="AR35" s="177"/>
      <c r="AS35" s="177"/>
      <c r="AT35" s="178"/>
      <c r="AU35" s="87"/>
      <c r="AV35" s="2"/>
      <c r="AW35" s="69" t="str">
        <f>IF(C35="","",DATE(請求書!$K$29,請求書!$Q$29,'実績記録 (２枚用)'!C35))</f>
        <v/>
      </c>
      <c r="AX35" s="52">
        <f t="shared" si="6"/>
        <v>0</v>
      </c>
      <c r="AY35" s="52">
        <f t="shared" si="7"/>
        <v>0</v>
      </c>
      <c r="AZ35" s="52">
        <f t="shared" si="17"/>
        <v>0</v>
      </c>
      <c r="BA35" s="51">
        <f>IF($AK$7="無",0,IF($AK$7="",0,IF($Q35=TIME(0,30,0),コード表!$B$3,IF($Q35=TIME(1,0,0),コード表!$B$4,IF($Q35=TIME(1,30,0),コード表!$B$5,IF($Q35=TIME(2,0,0),コード表!$B$6,IF($Q35=TIME(2,30,0),コード表!$B$7,IF($Q35=TIME(3,0,0),コード表!$B$8,IF($Q35=TIME(3,30,0),コード表!$B$9,IF($Q35=TIME(4,0,0),コード表!$B$10,IF($Q35=TIME(4,30,0),コード表!$B$11,IF($Q35=TIME(5,0,0),コード表!$B$12,IF($Q35=TIME(5,30,0),コード表!$B$13,IF($Q35=TIME(6,0,0),コード表!$B$14,IF($Q35=TIME(6,30,0),コード表!$B$15,IF($Q35=TIME(7,0,0),コード表!$B$16,IF($Q35=TIME(7,30,0),コード表!$B$17,IF($Q35=TIME(8,0,0),コード表!$B$18,IF($Q35=TIME(8,30,0),コード表!$B$19,IF($Q35=TIME(9,0,0),コード表!$B$20,IF($Q35=TIME(9,30,0),コード表!$B$21,IF($Q35=TIME(10,0,0),コード表!$B$22,IF($Q35=TIME(10,30,0),コード表!$B$23,IF($Q35=TIME(11,0,0),コード表!$B$24,IF($Q35=TIME(11,30,0),コード表!$B$25,IF($Q35=TIME(12,0,0),コード表!$B$26,IF($Q35=TIME(12,30,0),コード表!$B$27,IF($Q35=TIME(13,0,0),コード表!$B$28,IF($Q35=TIME(13,30,0),コード表!$B$29,IF($Q35=TIME(14,0,0),コード表!$B$30,IF($Q35=TIME(14,30,0),コード表!$B$31,IF($Q35=TIME(15,0,0),コード表!$B$32,IF($Q35=TIME(15,30,0),コード表!$B$33,IF($Q35=TIME(16,0,0),コード表!$B$34,""))))))))))))))))))))))))))))))))))</f>
        <v>0</v>
      </c>
      <c r="BB35" s="51">
        <f>IF($AK$7="有",0,IF($AK$7="",0,IF($Q35=TIME(0,30,0),コード表!$B$35,IF($Q35=TIME(1,0,0),コード表!$B$36,IF($Q35=TIME(1,30,0),コード表!$B$37,IF($Q35=TIME(2,0,0),コード表!$B$38,IF($Q35=TIME(2,30,0),コード表!$B$39,IF($Q35=TIME(3,0,0),コード表!$B$40,IF($Q35=TIME(3,30,0),コード表!$B$41,IF($Q35=TIME(4,0,0),コード表!$B$42,IF($Q35=TIME(4,30,0),コード表!$B$43,IF($Q35=TIME(5,0,0),コード表!$B$44,IF($Q35=TIME(5,30,0),コード表!$B$45,IF($Q35=TIME(6,0,0),コード表!$B$46,IF($Q35=TIME(6,30,0),コード表!$B$47,IF($Q35=TIME(7,0,0),コード表!$B$48,IF($Q35=TIME(7,30,0),コード表!$B$49,IF($Q35=TIME(8,0,0),コード表!$B$50,IF($Q35=TIME(8,30,0),コード表!$B$51,IF($Q35=TIME(9,0,0),コード表!$B$52,IF($Q35=TIME(9,30,0),コード表!$B$53,IF($Q35=TIME(10,0,0),コード表!$B$54,IF($Q35=TIME(10,30,0),コード表!$B$55,IF($Q35=TIME(11,0,0),コード表!$B$56,IF($Q35=TIME(11,30,0),コード表!$B$57,IF($Q35=TIME(12,0,0),コード表!$B$58,IF($Q35=TIME(12,30,0),コード表!$B$59,IF($Q35=TIME(13,0,0),コード表!$B$60,IF($Q35=TIME(13,30,0),コード表!$B$61,IF($Q35=TIME(14,0,0),コード表!$B$62,IF($Q35=TIME(14,30,0),コード表!$B$63,IF($Q35=TIME(15,0,0),コード表!$B$64,IF($Q35=TIME(15,30,0),コード表!$B$65,IF($Q35=TIME(16,0,0),コード表!$B$66,""))))))))))))))))))))))))))))))))))</f>
        <v>0</v>
      </c>
      <c r="BC35" s="51" t="str">
        <f>IF($AK$7="","",IF($AK$7="有","",IF(T35="","",IF($Q35=TIME(0,30,0),コード表!$B$67,IF($Q35=TIME(1,0,0),コード表!$B$68,IF($Q35=TIME(1,30,0),コード表!$B$69,IF($Q35=TIME(2,0,0),コード表!$B$70,IF($Q35=TIME(2,30,0),コード表!$B$71,IF($Q35=TIME(3,0,0),コード表!$B$72,IF($Q35=TIME(3,30,0),コード表!$B$73,IF($Q35=TIME(4,0,0),コード表!$B$74,IF($Q35=TIME(4,30,0),コード表!$B$75,IF($Q35=TIME(5,0,0),コード表!$B$76,IF($Q35=TIME(5,30,0),コード表!$B$77,IF($Q35=TIME(6,0,0),コード表!$B$78,IF($Q35=TIME(6,30,0),コード表!$B$79,IF($Q35=TIME(7,0,0),コード表!$B$80,IF($Q35=TIME(7,30,0),コード表!$B$81,IF($Q35=TIME(8,0,0),コード表!$B$82,IF($Q35=TIME(8,30,0),コード表!$B$83,IF($Q35=TIME(9,0,0),コード表!$B$84,IF($Q35=TIME(9,30,0),コード表!$B$85,IF($Q35=TIME(10,0,0),コード表!$B$86,IF($Q35=TIME(10,30,0),コード表!$B$87,IF($Q35=TIME(11,0,0),コード表!$B$88,IF($Q35=TIME(11,30,0),コード表!$B$89,IF($Q35=TIME(12,0,0),コード表!$B$90,IF($Q35=TIME(12,30,0),コード表!$B$91,IF($Q35=TIME(13,0,0),コード表!$B$92,IF($Q35=TIME(13,30,0),コード表!$B$93,IF($Q35=TIME(14,0,0),コード表!$B$94,IF($Q35=TIME(14,30,0),コード表!$B$95,IF($Q35=TIME(15,0,0),コード表!$B$96,IF($Q35=TIME(15,30,0),コード表!$B$97,IF($Q35=TIME(16,0,0),コード表!$B$98,"")))))))))))))))))))))))))))))))))))</f>
        <v/>
      </c>
      <c r="BD35" s="51" t="str">
        <f>IF($AK$7="","",IF($AK$7="有","",IF(V35="","",IF($Q35=TIME(0,30,0),コード表!$B$99,IF($Q35=TIME(1,0,0),コード表!$B$100,IF($Q35=TIME(1,30,0),コード表!$B$101,IF($Q35=TIME(2,0,0),コード表!$B$102,IF($Q35=TIME(2,30,0),コード表!$B$103,IF($Q35=TIME(3,0,0),コード表!$B$104,IF($Q35=TIME(3,30,0),コード表!$B$105,IF($Q35=TIME(4,0,0),コード表!$B$106,IF($Q35=TIME(4,30,0),コード表!$B$107,IF($Q35=TIME(5,0,0),コード表!$B$108,IF($Q35=TIME(5,30,0),コード表!$B$109,IF($Q35=TIME(6,0,0),コード表!$B$110,IF($Q35=TIME(6,30,0),コード表!$B$111,IF($Q35=TIME(7,0,0),コード表!$B$112,IF($Q35=TIME(7,30,0),コード表!$B$113,IF($Q35=TIME(8,0,0),コード表!$B$114,IF($Q35=TIME(8,30,0),コード表!$B$115,IF($Q35=TIME(9,0,0),コード表!$B$116,IF($Q35=TIME(9,30,0),コード表!$B$117,IF($Q35=TIME(10,0,0),コード表!$B$118,IF($Q35=TIME(10,30,0),コード表!$B$119,IF($Q35=TIME(11,0,0),コード表!$B$120,IF($Q35=TIME(11,30,0),コード表!$B$121,IF($Q35=TIME(12,0,0),コード表!$B$122,IF($Q35=TIME(12,30,0),コード表!$B$123,IF($Q35=TIME(13,0,0),コード表!$B$124,IF($Q35=TIME(13,30,0),コード表!$B$125,IF($Q35=TIME(14,0,0),コード表!$B$126,IF($Q35=TIME(14,30,0),コード表!$B$127,IF($Q35=TIME(15,0,0),コード表!$B$128,IF($Q35=TIME(15,30,0),コード表!$B$129,IF($Q35=TIME(16,0,0),コード表!$B$130,"")))))))))))))))))))))))))))))))))))</f>
        <v/>
      </c>
      <c r="BE35" s="52" t="str">
        <f t="shared" si="8"/>
        <v/>
      </c>
      <c r="BF35" s="52" t="str">
        <f t="shared" si="9"/>
        <v/>
      </c>
      <c r="BG35" s="52" t="str">
        <f t="shared" si="10"/>
        <v/>
      </c>
      <c r="BH35" s="52" t="str">
        <f t="shared" si="11"/>
        <v/>
      </c>
      <c r="BI35" s="51">
        <f>IF($AK$7="無",0,IF($AK$7="",0,IF($BF35=TIME(0,30,0),コード表!$B$131,IF($BF35=TIME(1,0,0),コード表!$B$132,IF($BF35=TIME(1,30,0),コード表!$B$133,IF($BF35=TIME(2,0,0),コード表!$B$134,IF($BF35=TIME(2,30,0),コード表!$B$135,IF($BF35=TIME(3,0,0),コード表!$B$136))))))))</f>
        <v>0</v>
      </c>
      <c r="BJ35" s="51">
        <f>IF($AK$7="無",0,IF($AK$7="",0,IF($BH35=TIME(0,30,0),コード表!$B$131,IF($BH35=TIME(1,0,0),コード表!$B$132,IF($BH35=TIME(1,30,0),コード表!$B$133,IF($BH35=TIME(2,0,0),コード表!$B$134,IF($BH35=TIME(2,30,0),コード表!$B$135,IF($BH35=TIME(3,0,0),コード表!$B$136,IF($BH35=TIME(3,30,0),コード表!$B$137,IF($BH35=TIME(4,0,0),コード表!$B$138,IF($BH35=TIME(4,30,0),コード表!$B$139,IF($BH35=TIME(5,0,0),コード表!$B$140,IF($BH35=TIME(5,30,0),コード表!$B$141,IF($BH35=TIME(6,0,0),コード表!$B$142))))))))))))))</f>
        <v>0</v>
      </c>
      <c r="BK35" s="51" t="str">
        <f>IF($AK$7="有","",IF(AND(T35="",V35=""),IF($BF35=TIME(0,30,0),コード表!$B$143,IF($BF35=TIME(1,0,0),コード表!$B$144,IF($BF35=TIME(1,30,0),コード表!$B$145,IF($BF35=TIME(2,0,0),コード表!$B$146,IF($BF35=TIME(2,30,0),コード表!$B$147,IF($BF35=TIME(3,0,0),コード表!$B$148)))))),IF(AND(T35="〇",V35=""),IF($BF35=TIME(0,30,0),コード表!$B$155,IF($BF35=TIME(1,0,0),コード表!$B$156,IF($BF35=TIME(1,30,0),コード表!$B$157,IF($BF35=TIME(2,0,0),コード表!$B$158,IF($BF35=TIME(2,30,0),コード表!$B$159,IF($BF35=TIME(3,0,0),コード表!$B$160)))))),IF(AND(T35="",V35="〇"),IF($BF35=TIME(0,30,0),コード表!$B$167,IF($BF35=TIME(1,0,0),コード表!$B$168,IF($BF35=TIME(1,30,0),コード表!$B$169,IF($BF35=TIME(2,0,0),コード表!$B$170,IF($BF35=TIME(2,30,0),コード表!$B$171,IF($BF35=TIME(3,0,0),コード表!$B$172))))))))))</f>
        <v/>
      </c>
      <c r="BL35" s="51" t="str">
        <f>IF($AK$7="有","",IF(AND(T35="",V35=""),IF($BH35=TIME(0,30,0),コード表!$B$143,IF($BH35=TIME(1,0,0),コード表!$B$144,IF($BH35=TIME(1,30,0),コード表!$B$145,IF($BH35=TIME(2,0,0),コード表!$B$146,IF($BH35=TIME(2,30,0),コード表!$B$147,IF($BH35=TIME(3,0,0),コード表!$B$148,IF($BH35=TIME(3,30,0),コード表!$B$149,IF($BH35=TIME(4,0,0),コード表!$B$150,IF($BH35=TIME(4,30,0),コード表!$B$151,IF($BH35=TIME(5,0,0),コード表!$B$152,IF($BH35=TIME(5,30,0),コード表!$B$153,IF($BH35=TIME(6,0,0),コード表!$B$154)))))))))))),IF(AND(T35="〇",V35=""),IF($BH35=TIME(0,30,0),コード表!$B$155,IF($BH35=TIME(1,0,0),コード表!$B$156,IF($BH35=TIME(1,30,0),コード表!$B$157,IF($BH35=TIME(2,0,0),コード表!$B$158,IF($BH35=TIME(2,30,0),コード表!$B$159,IF($BH35=TIME(3,0,0),コード表!$B$160,IF($BH35=TIME(3,30,0),コード表!$B$161,IF($BH35=TIME(4,0,0),コード表!$B$162,IF($BH35=TIME(4,30,0),コード表!$B$163,IF($BH35=TIME(5,0,0),コード表!$B$164,IF($BH35=TIME(5,30,0),コード表!$B$165,IF($BH35=TIME(6,0,0),コード表!$B$166)))))))))))),IF(AND(T35="",V35="〇"),IF($BH35=TIME(0,30,0),コード表!$B$167,IF($BH35=TIME(1,0,0),コード表!$B$168,IF($BH35=TIME(1,30,0),コード表!$B$169,IF($BH35=TIME(2,0,0),コード表!$B$170,IF($BH35=TIME(2,30,0),コード表!$B$171,IF($BH35=TIME(3,0,0),コード表!$B$172,IF($BH35=TIME(3,30,0),コード表!$B$173,IF($BH35=TIME(4,0,0),コード表!$B$174,IF($BH35=TIME(4,30,0),コード表!$B$175,IF($BH35=TIME(5,0,0),コード表!$B$176,IF($BH35=TIME(5,30,0),コード表!$B$177,IF($BH35=TIME(6,0,0),コード表!$B$178))))))))))))))))</f>
        <v/>
      </c>
      <c r="BM35" s="51">
        <f t="shared" si="12"/>
        <v>0</v>
      </c>
      <c r="BN35" s="77">
        <f t="shared" si="3"/>
        <v>0</v>
      </c>
      <c r="BO35" s="51">
        <f>IF(AD35=1,コード表!$B$179,IF(AD35=2,コード表!$B$180,IF(AD35=3,コード表!$B$181,IF(AD35=4,コード表!$B$182,IF(AD35=5,コード表!$B$183,IF('実績記録 (２枚用)'!AD35=6,コード表!$B$184,))))))</f>
        <v>0</v>
      </c>
      <c r="BP35" s="51">
        <f t="shared" si="13"/>
        <v>0</v>
      </c>
      <c r="BQ35" s="60"/>
      <c r="BR35" s="60"/>
      <c r="BS35" s="60"/>
      <c r="BU35" s="1">
        <f t="shared" si="14"/>
        <v>0</v>
      </c>
      <c r="BV35" s="1">
        <f t="shared" si="14"/>
        <v>0</v>
      </c>
      <c r="BW35" s="1">
        <f t="shared" si="14"/>
        <v>0</v>
      </c>
      <c r="BX35" s="1">
        <f t="shared" si="14"/>
        <v>0</v>
      </c>
      <c r="BZ35" s="93">
        <f t="shared" si="15"/>
        <v>0</v>
      </c>
    </row>
    <row r="36" spans="1:78" s="1" customFormat="1" ht="33" customHeight="1" thickTop="1" thickBot="1">
      <c r="A36" s="2"/>
      <c r="B36" s="14"/>
      <c r="C36" s="392"/>
      <c r="D36" s="224"/>
      <c r="E36" s="345" t="str">
        <f t="shared" si="0"/>
        <v/>
      </c>
      <c r="F36" s="346"/>
      <c r="G36" s="356"/>
      <c r="H36" s="357"/>
      <c r="I36" s="88" t="s">
        <v>50</v>
      </c>
      <c r="J36" s="358"/>
      <c r="K36" s="357"/>
      <c r="L36" s="358"/>
      <c r="M36" s="357"/>
      <c r="N36" s="88" t="s">
        <v>50</v>
      </c>
      <c r="O36" s="223"/>
      <c r="P36" s="295"/>
      <c r="Q36" s="348" t="str">
        <f t="shared" si="16"/>
        <v/>
      </c>
      <c r="R36" s="349"/>
      <c r="S36" s="350"/>
      <c r="T36" s="298"/>
      <c r="U36" s="261"/>
      <c r="V36" s="203"/>
      <c r="W36" s="261"/>
      <c r="X36" s="296" t="str">
        <f t="shared" si="1"/>
        <v/>
      </c>
      <c r="Y36" s="297"/>
      <c r="Z36" s="310" t="str">
        <f t="shared" si="4"/>
        <v/>
      </c>
      <c r="AA36" s="312"/>
      <c r="AB36" s="453"/>
      <c r="AC36" s="454"/>
      <c r="AD36" s="203"/>
      <c r="AE36" s="204"/>
      <c r="AF36" s="341">
        <f t="shared" si="2"/>
        <v>0</v>
      </c>
      <c r="AG36" s="342"/>
      <c r="AH36" s="342"/>
      <c r="AI36" s="343"/>
      <c r="AJ36" s="396" t="str">
        <f t="shared" si="5"/>
        <v/>
      </c>
      <c r="AK36" s="397"/>
      <c r="AL36" s="190"/>
      <c r="AM36" s="177"/>
      <c r="AN36" s="177"/>
      <c r="AO36" s="177"/>
      <c r="AP36" s="177"/>
      <c r="AQ36" s="177"/>
      <c r="AR36" s="177"/>
      <c r="AS36" s="177"/>
      <c r="AT36" s="178"/>
      <c r="AU36" s="87"/>
      <c r="AV36" s="2"/>
      <c r="AW36" s="69" t="str">
        <f>IF(C36="","",DATE(請求書!$K$29,請求書!$Q$29,'実績記録 (２枚用)'!C36))</f>
        <v/>
      </c>
      <c r="AX36" s="52">
        <f t="shared" si="6"/>
        <v>0</v>
      </c>
      <c r="AY36" s="52">
        <f t="shared" si="7"/>
        <v>0</v>
      </c>
      <c r="AZ36" s="52">
        <f t="shared" si="17"/>
        <v>0</v>
      </c>
      <c r="BA36" s="51">
        <f>IF($AK$7="無",0,IF($AK$7="",0,IF($Q36=TIME(0,30,0),コード表!$B$3,IF($Q36=TIME(1,0,0),コード表!$B$4,IF($Q36=TIME(1,30,0),コード表!$B$5,IF($Q36=TIME(2,0,0),コード表!$B$6,IF($Q36=TIME(2,30,0),コード表!$B$7,IF($Q36=TIME(3,0,0),コード表!$B$8,IF($Q36=TIME(3,30,0),コード表!$B$9,IF($Q36=TIME(4,0,0),コード表!$B$10,IF($Q36=TIME(4,30,0),コード表!$B$11,IF($Q36=TIME(5,0,0),コード表!$B$12,IF($Q36=TIME(5,30,0),コード表!$B$13,IF($Q36=TIME(6,0,0),コード表!$B$14,IF($Q36=TIME(6,30,0),コード表!$B$15,IF($Q36=TIME(7,0,0),コード表!$B$16,IF($Q36=TIME(7,30,0),コード表!$B$17,IF($Q36=TIME(8,0,0),コード表!$B$18,IF($Q36=TIME(8,30,0),コード表!$B$19,IF($Q36=TIME(9,0,0),コード表!$B$20,IF($Q36=TIME(9,30,0),コード表!$B$21,IF($Q36=TIME(10,0,0),コード表!$B$22,IF($Q36=TIME(10,30,0),コード表!$B$23,IF($Q36=TIME(11,0,0),コード表!$B$24,IF($Q36=TIME(11,30,0),コード表!$B$25,IF($Q36=TIME(12,0,0),コード表!$B$26,IF($Q36=TIME(12,30,0),コード表!$B$27,IF($Q36=TIME(13,0,0),コード表!$B$28,IF($Q36=TIME(13,30,0),コード表!$B$29,IF($Q36=TIME(14,0,0),コード表!$B$30,IF($Q36=TIME(14,30,0),コード表!$B$31,IF($Q36=TIME(15,0,0),コード表!$B$32,IF($Q36=TIME(15,30,0),コード表!$B$33,IF($Q36=TIME(16,0,0),コード表!$B$34,""))))))))))))))))))))))))))))))))))</f>
        <v>0</v>
      </c>
      <c r="BB36" s="51">
        <f>IF($AK$7="有",0,IF($AK$7="",0,IF($Q36=TIME(0,30,0),コード表!$B$35,IF($Q36=TIME(1,0,0),コード表!$B$36,IF($Q36=TIME(1,30,0),コード表!$B$37,IF($Q36=TIME(2,0,0),コード表!$B$38,IF($Q36=TIME(2,30,0),コード表!$B$39,IF($Q36=TIME(3,0,0),コード表!$B$40,IF($Q36=TIME(3,30,0),コード表!$B$41,IF($Q36=TIME(4,0,0),コード表!$B$42,IF($Q36=TIME(4,30,0),コード表!$B$43,IF($Q36=TIME(5,0,0),コード表!$B$44,IF($Q36=TIME(5,30,0),コード表!$B$45,IF($Q36=TIME(6,0,0),コード表!$B$46,IF($Q36=TIME(6,30,0),コード表!$B$47,IF($Q36=TIME(7,0,0),コード表!$B$48,IF($Q36=TIME(7,30,0),コード表!$B$49,IF($Q36=TIME(8,0,0),コード表!$B$50,IF($Q36=TIME(8,30,0),コード表!$B$51,IF($Q36=TIME(9,0,0),コード表!$B$52,IF($Q36=TIME(9,30,0),コード表!$B$53,IF($Q36=TIME(10,0,0),コード表!$B$54,IF($Q36=TIME(10,30,0),コード表!$B$55,IF($Q36=TIME(11,0,0),コード表!$B$56,IF($Q36=TIME(11,30,0),コード表!$B$57,IF($Q36=TIME(12,0,0),コード表!$B$58,IF($Q36=TIME(12,30,0),コード表!$B$59,IF($Q36=TIME(13,0,0),コード表!$B$60,IF($Q36=TIME(13,30,0),コード表!$B$61,IF($Q36=TIME(14,0,0),コード表!$B$62,IF($Q36=TIME(14,30,0),コード表!$B$63,IF($Q36=TIME(15,0,0),コード表!$B$64,IF($Q36=TIME(15,30,0),コード表!$B$65,IF($Q36=TIME(16,0,0),コード表!$B$66,""))))))))))))))))))))))))))))))))))</f>
        <v>0</v>
      </c>
      <c r="BC36" s="51" t="str">
        <f>IF($AK$7="","",IF($AK$7="有","",IF(T36="","",IF($Q36=TIME(0,30,0),コード表!$B$67,IF($Q36=TIME(1,0,0),コード表!$B$68,IF($Q36=TIME(1,30,0),コード表!$B$69,IF($Q36=TIME(2,0,0),コード表!$B$70,IF($Q36=TIME(2,30,0),コード表!$B$71,IF($Q36=TIME(3,0,0),コード表!$B$72,IF($Q36=TIME(3,30,0),コード表!$B$73,IF($Q36=TIME(4,0,0),コード表!$B$74,IF($Q36=TIME(4,30,0),コード表!$B$75,IF($Q36=TIME(5,0,0),コード表!$B$76,IF($Q36=TIME(5,30,0),コード表!$B$77,IF($Q36=TIME(6,0,0),コード表!$B$78,IF($Q36=TIME(6,30,0),コード表!$B$79,IF($Q36=TIME(7,0,0),コード表!$B$80,IF($Q36=TIME(7,30,0),コード表!$B$81,IF($Q36=TIME(8,0,0),コード表!$B$82,IF($Q36=TIME(8,30,0),コード表!$B$83,IF($Q36=TIME(9,0,0),コード表!$B$84,IF($Q36=TIME(9,30,0),コード表!$B$85,IF($Q36=TIME(10,0,0),コード表!$B$86,IF($Q36=TIME(10,30,0),コード表!$B$87,IF($Q36=TIME(11,0,0),コード表!$B$88,IF($Q36=TIME(11,30,0),コード表!$B$89,IF($Q36=TIME(12,0,0),コード表!$B$90,IF($Q36=TIME(12,30,0),コード表!$B$91,IF($Q36=TIME(13,0,0),コード表!$B$92,IF($Q36=TIME(13,30,0),コード表!$B$93,IF($Q36=TIME(14,0,0),コード表!$B$94,IF($Q36=TIME(14,30,0),コード表!$B$95,IF($Q36=TIME(15,0,0),コード表!$B$96,IF($Q36=TIME(15,30,0),コード表!$B$97,IF($Q36=TIME(16,0,0),コード表!$B$98,"")))))))))))))))))))))))))))))))))))</f>
        <v/>
      </c>
      <c r="BD36" s="51" t="str">
        <f>IF($AK$7="","",IF($AK$7="有","",IF(V36="","",IF($Q36=TIME(0,30,0),コード表!$B$99,IF($Q36=TIME(1,0,0),コード表!$B$100,IF($Q36=TIME(1,30,0),コード表!$B$101,IF($Q36=TIME(2,0,0),コード表!$B$102,IF($Q36=TIME(2,30,0),コード表!$B$103,IF($Q36=TIME(3,0,0),コード表!$B$104,IF($Q36=TIME(3,30,0),コード表!$B$105,IF($Q36=TIME(4,0,0),コード表!$B$106,IF($Q36=TIME(4,30,0),コード表!$B$107,IF($Q36=TIME(5,0,0),コード表!$B$108,IF($Q36=TIME(5,30,0),コード表!$B$109,IF($Q36=TIME(6,0,0),コード表!$B$110,IF($Q36=TIME(6,30,0),コード表!$B$111,IF($Q36=TIME(7,0,0),コード表!$B$112,IF($Q36=TIME(7,30,0),コード表!$B$113,IF($Q36=TIME(8,0,0),コード表!$B$114,IF($Q36=TIME(8,30,0),コード表!$B$115,IF($Q36=TIME(9,0,0),コード表!$B$116,IF($Q36=TIME(9,30,0),コード表!$B$117,IF($Q36=TIME(10,0,0),コード表!$B$118,IF($Q36=TIME(10,30,0),コード表!$B$119,IF($Q36=TIME(11,0,0),コード表!$B$120,IF($Q36=TIME(11,30,0),コード表!$B$121,IF($Q36=TIME(12,0,0),コード表!$B$122,IF($Q36=TIME(12,30,0),コード表!$B$123,IF($Q36=TIME(13,0,0),コード表!$B$124,IF($Q36=TIME(13,30,0),コード表!$B$125,IF($Q36=TIME(14,0,0),コード表!$B$126,IF($Q36=TIME(14,30,0),コード表!$B$127,IF($Q36=TIME(15,0,0),コード表!$B$128,IF($Q36=TIME(15,30,0),コード表!$B$129,IF($Q36=TIME(16,0,0),コード表!$B$130,"")))))))))))))))))))))))))))))))))))</f>
        <v/>
      </c>
      <c r="BE36" s="52" t="str">
        <f t="shared" si="8"/>
        <v/>
      </c>
      <c r="BF36" s="52" t="str">
        <f t="shared" si="9"/>
        <v/>
      </c>
      <c r="BG36" s="52" t="str">
        <f t="shared" si="10"/>
        <v/>
      </c>
      <c r="BH36" s="52" t="str">
        <f t="shared" si="11"/>
        <v/>
      </c>
      <c r="BI36" s="51">
        <f>IF($AK$7="無",0,IF($AK$7="",0,IF($BF36=TIME(0,30,0),コード表!$B$131,IF($BF36=TIME(1,0,0),コード表!$B$132,IF($BF36=TIME(1,30,0),コード表!$B$133,IF($BF36=TIME(2,0,0),コード表!$B$134,IF($BF36=TIME(2,30,0),コード表!$B$135,IF($BF36=TIME(3,0,0),コード表!$B$136))))))))</f>
        <v>0</v>
      </c>
      <c r="BJ36" s="51">
        <f>IF($AK$7="無",0,IF($AK$7="",0,IF($BH36=TIME(0,30,0),コード表!$B$131,IF($BH36=TIME(1,0,0),コード表!$B$132,IF($BH36=TIME(1,30,0),コード表!$B$133,IF($BH36=TIME(2,0,0),コード表!$B$134,IF($BH36=TIME(2,30,0),コード表!$B$135,IF($BH36=TIME(3,0,0),コード表!$B$136,IF($BH36=TIME(3,30,0),コード表!$B$137,IF($BH36=TIME(4,0,0),コード表!$B$138,IF($BH36=TIME(4,30,0),コード表!$B$139,IF($BH36=TIME(5,0,0),コード表!$B$140,IF($BH36=TIME(5,30,0),コード表!$B$141,IF($BH36=TIME(6,0,0),コード表!$B$142))))))))))))))</f>
        <v>0</v>
      </c>
      <c r="BK36" s="51" t="str">
        <f>IF($AK$7="有","",IF(AND(T36="",V36=""),IF($BF36=TIME(0,30,0),コード表!$B$143,IF($BF36=TIME(1,0,0),コード表!$B$144,IF($BF36=TIME(1,30,0),コード表!$B$145,IF($BF36=TIME(2,0,0),コード表!$B$146,IF($BF36=TIME(2,30,0),コード表!$B$147,IF($BF36=TIME(3,0,0),コード表!$B$148)))))),IF(AND(T36="〇",V36=""),IF($BF36=TIME(0,30,0),コード表!$B$155,IF($BF36=TIME(1,0,0),コード表!$B$156,IF($BF36=TIME(1,30,0),コード表!$B$157,IF($BF36=TIME(2,0,0),コード表!$B$158,IF($BF36=TIME(2,30,0),コード表!$B$159,IF($BF36=TIME(3,0,0),コード表!$B$160)))))),IF(AND(T36="",V36="〇"),IF($BF36=TIME(0,30,0),コード表!$B$167,IF($BF36=TIME(1,0,0),コード表!$B$168,IF($BF36=TIME(1,30,0),コード表!$B$169,IF($BF36=TIME(2,0,0),コード表!$B$170,IF($BF36=TIME(2,30,0),コード表!$B$171,IF($BF36=TIME(3,0,0),コード表!$B$172))))))))))</f>
        <v/>
      </c>
      <c r="BL36" s="51" t="str">
        <f>IF($AK$7="有","",IF(AND(T36="",V36=""),IF($BH36=TIME(0,30,0),コード表!$B$143,IF($BH36=TIME(1,0,0),コード表!$B$144,IF($BH36=TIME(1,30,0),コード表!$B$145,IF($BH36=TIME(2,0,0),コード表!$B$146,IF($BH36=TIME(2,30,0),コード表!$B$147,IF($BH36=TIME(3,0,0),コード表!$B$148,IF($BH36=TIME(3,30,0),コード表!$B$149,IF($BH36=TIME(4,0,0),コード表!$B$150,IF($BH36=TIME(4,30,0),コード表!$B$151,IF($BH36=TIME(5,0,0),コード表!$B$152,IF($BH36=TIME(5,30,0),コード表!$B$153,IF($BH36=TIME(6,0,0),コード表!$B$154)))))))))))),IF(AND(T36="〇",V36=""),IF($BH36=TIME(0,30,0),コード表!$B$155,IF($BH36=TIME(1,0,0),コード表!$B$156,IF($BH36=TIME(1,30,0),コード表!$B$157,IF($BH36=TIME(2,0,0),コード表!$B$158,IF($BH36=TIME(2,30,0),コード表!$B$159,IF($BH36=TIME(3,0,0),コード表!$B$160,IF($BH36=TIME(3,30,0),コード表!$B$161,IF($BH36=TIME(4,0,0),コード表!$B$162,IF($BH36=TIME(4,30,0),コード表!$B$163,IF($BH36=TIME(5,0,0),コード表!$B$164,IF($BH36=TIME(5,30,0),コード表!$B$165,IF($BH36=TIME(6,0,0),コード表!$B$166)))))))))))),IF(AND(T36="",V36="〇"),IF($BH36=TIME(0,30,0),コード表!$B$167,IF($BH36=TIME(1,0,0),コード表!$B$168,IF($BH36=TIME(1,30,0),コード表!$B$169,IF($BH36=TIME(2,0,0),コード表!$B$170,IF($BH36=TIME(2,30,0),コード表!$B$171,IF($BH36=TIME(3,0,0),コード表!$B$172,IF($BH36=TIME(3,30,0),コード表!$B$173,IF($BH36=TIME(4,0,0),コード表!$B$174,IF($BH36=TIME(4,30,0),コード表!$B$175,IF($BH36=TIME(5,0,0),コード表!$B$176,IF($BH36=TIME(5,30,0),コード表!$B$177,IF($BH36=TIME(6,0,0),コード表!$B$178))))))))))))))))</f>
        <v/>
      </c>
      <c r="BM36" s="51">
        <f t="shared" si="12"/>
        <v>0</v>
      </c>
      <c r="BN36" s="77">
        <f t="shared" si="3"/>
        <v>0</v>
      </c>
      <c r="BO36" s="51">
        <f>IF(AD36=1,コード表!$B$179,IF(AD36=2,コード表!$B$180,IF(AD36=3,コード表!$B$181,IF(AD36=4,コード表!$B$182,IF(AD36=5,コード表!$B$183,IF('実績記録 (２枚用)'!AD36=6,コード表!$B$184,))))))</f>
        <v>0</v>
      </c>
      <c r="BP36" s="51">
        <f t="shared" si="13"/>
        <v>0</v>
      </c>
      <c r="BQ36" s="60"/>
      <c r="BR36" s="60"/>
      <c r="BS36" s="60"/>
      <c r="BU36" s="1">
        <f t="shared" si="14"/>
        <v>0</v>
      </c>
      <c r="BV36" s="1">
        <f t="shared" si="14"/>
        <v>0</v>
      </c>
      <c r="BW36" s="1">
        <f t="shared" si="14"/>
        <v>0</v>
      </c>
      <c r="BX36" s="1">
        <f t="shared" si="14"/>
        <v>0</v>
      </c>
      <c r="BZ36" s="93">
        <f t="shared" si="15"/>
        <v>0</v>
      </c>
    </row>
    <row r="37" spans="1:78" s="1" customFormat="1" ht="33" customHeight="1" thickTop="1" thickBot="1">
      <c r="A37" s="2"/>
      <c r="B37" s="6"/>
      <c r="C37" s="392"/>
      <c r="D37" s="224"/>
      <c r="E37" s="345" t="str">
        <f t="shared" si="0"/>
        <v/>
      </c>
      <c r="F37" s="346"/>
      <c r="G37" s="356"/>
      <c r="H37" s="357"/>
      <c r="I37" s="88" t="s">
        <v>50</v>
      </c>
      <c r="J37" s="358"/>
      <c r="K37" s="357"/>
      <c r="L37" s="358"/>
      <c r="M37" s="357"/>
      <c r="N37" s="88" t="s">
        <v>50</v>
      </c>
      <c r="O37" s="223"/>
      <c r="P37" s="295"/>
      <c r="Q37" s="348" t="str">
        <f t="shared" si="16"/>
        <v/>
      </c>
      <c r="R37" s="349"/>
      <c r="S37" s="350"/>
      <c r="T37" s="298"/>
      <c r="U37" s="261"/>
      <c r="V37" s="203"/>
      <c r="W37" s="261"/>
      <c r="X37" s="296" t="str">
        <f t="shared" si="1"/>
        <v/>
      </c>
      <c r="Y37" s="297"/>
      <c r="Z37" s="310" t="str">
        <f t="shared" si="4"/>
        <v/>
      </c>
      <c r="AA37" s="312"/>
      <c r="AB37" s="453"/>
      <c r="AC37" s="454"/>
      <c r="AD37" s="203"/>
      <c r="AE37" s="204"/>
      <c r="AF37" s="341">
        <f t="shared" si="2"/>
        <v>0</v>
      </c>
      <c r="AG37" s="342"/>
      <c r="AH37" s="342"/>
      <c r="AI37" s="343"/>
      <c r="AJ37" s="396" t="str">
        <f t="shared" si="5"/>
        <v/>
      </c>
      <c r="AK37" s="397"/>
      <c r="AL37" s="190"/>
      <c r="AM37" s="177"/>
      <c r="AN37" s="177"/>
      <c r="AO37" s="177"/>
      <c r="AP37" s="177"/>
      <c r="AQ37" s="177"/>
      <c r="AR37" s="177"/>
      <c r="AS37" s="177"/>
      <c r="AT37" s="178"/>
      <c r="AU37" s="87"/>
      <c r="AV37" s="2"/>
      <c r="AW37" s="69" t="str">
        <f>IF(C37="","",DATE(請求書!$K$29,請求書!$Q$29,'実績記録 (２枚用)'!C37))</f>
        <v/>
      </c>
      <c r="AX37" s="52">
        <f t="shared" si="6"/>
        <v>0</v>
      </c>
      <c r="AY37" s="52">
        <f t="shared" si="7"/>
        <v>0</v>
      </c>
      <c r="AZ37" s="52">
        <f t="shared" si="17"/>
        <v>0</v>
      </c>
      <c r="BA37" s="51">
        <f>IF($AK$7="無",0,IF($AK$7="",0,IF($Q37=TIME(0,30,0),コード表!$B$3,IF($Q37=TIME(1,0,0),コード表!$B$4,IF($Q37=TIME(1,30,0),コード表!$B$5,IF($Q37=TIME(2,0,0),コード表!$B$6,IF($Q37=TIME(2,30,0),コード表!$B$7,IF($Q37=TIME(3,0,0),コード表!$B$8,IF($Q37=TIME(3,30,0),コード表!$B$9,IF($Q37=TIME(4,0,0),コード表!$B$10,IF($Q37=TIME(4,30,0),コード表!$B$11,IF($Q37=TIME(5,0,0),コード表!$B$12,IF($Q37=TIME(5,30,0),コード表!$B$13,IF($Q37=TIME(6,0,0),コード表!$B$14,IF($Q37=TIME(6,30,0),コード表!$B$15,IF($Q37=TIME(7,0,0),コード表!$B$16,IF($Q37=TIME(7,30,0),コード表!$B$17,IF($Q37=TIME(8,0,0),コード表!$B$18,IF($Q37=TIME(8,30,0),コード表!$B$19,IF($Q37=TIME(9,0,0),コード表!$B$20,IF($Q37=TIME(9,30,0),コード表!$B$21,IF($Q37=TIME(10,0,0),コード表!$B$22,IF($Q37=TIME(10,30,0),コード表!$B$23,IF($Q37=TIME(11,0,0),コード表!$B$24,IF($Q37=TIME(11,30,0),コード表!$B$25,IF($Q37=TIME(12,0,0),コード表!$B$26,IF($Q37=TIME(12,30,0),コード表!$B$27,IF($Q37=TIME(13,0,0),コード表!$B$28,IF($Q37=TIME(13,30,0),コード表!$B$29,IF($Q37=TIME(14,0,0),コード表!$B$30,IF($Q37=TIME(14,30,0),コード表!$B$31,IF($Q37=TIME(15,0,0),コード表!$B$32,IF($Q37=TIME(15,30,0),コード表!$B$33,IF($Q37=TIME(16,0,0),コード表!$B$34,""))))))))))))))))))))))))))))))))))</f>
        <v>0</v>
      </c>
      <c r="BB37" s="51">
        <f>IF($AK$7="有",0,IF($AK$7="",0,IF($Q37=TIME(0,30,0),コード表!$B$35,IF($Q37=TIME(1,0,0),コード表!$B$36,IF($Q37=TIME(1,30,0),コード表!$B$37,IF($Q37=TIME(2,0,0),コード表!$B$38,IF($Q37=TIME(2,30,0),コード表!$B$39,IF($Q37=TIME(3,0,0),コード表!$B$40,IF($Q37=TIME(3,30,0),コード表!$B$41,IF($Q37=TIME(4,0,0),コード表!$B$42,IF($Q37=TIME(4,30,0),コード表!$B$43,IF($Q37=TIME(5,0,0),コード表!$B$44,IF($Q37=TIME(5,30,0),コード表!$B$45,IF($Q37=TIME(6,0,0),コード表!$B$46,IF($Q37=TIME(6,30,0),コード表!$B$47,IF($Q37=TIME(7,0,0),コード表!$B$48,IF($Q37=TIME(7,30,0),コード表!$B$49,IF($Q37=TIME(8,0,0),コード表!$B$50,IF($Q37=TIME(8,30,0),コード表!$B$51,IF($Q37=TIME(9,0,0),コード表!$B$52,IF($Q37=TIME(9,30,0),コード表!$B$53,IF($Q37=TIME(10,0,0),コード表!$B$54,IF($Q37=TIME(10,30,0),コード表!$B$55,IF($Q37=TIME(11,0,0),コード表!$B$56,IF($Q37=TIME(11,30,0),コード表!$B$57,IF($Q37=TIME(12,0,0),コード表!$B$58,IF($Q37=TIME(12,30,0),コード表!$B$59,IF($Q37=TIME(13,0,0),コード表!$B$60,IF($Q37=TIME(13,30,0),コード表!$B$61,IF($Q37=TIME(14,0,0),コード表!$B$62,IF($Q37=TIME(14,30,0),コード表!$B$63,IF($Q37=TIME(15,0,0),コード表!$B$64,IF($Q37=TIME(15,30,0),コード表!$B$65,IF($Q37=TIME(16,0,0),コード表!$B$66,""))))))))))))))))))))))))))))))))))</f>
        <v>0</v>
      </c>
      <c r="BC37" s="51" t="str">
        <f>IF($AK$7="","",IF($AK$7="有","",IF(T37="","",IF($Q37=TIME(0,30,0),コード表!$B$67,IF($Q37=TIME(1,0,0),コード表!$B$68,IF($Q37=TIME(1,30,0),コード表!$B$69,IF($Q37=TIME(2,0,0),コード表!$B$70,IF($Q37=TIME(2,30,0),コード表!$B$71,IF($Q37=TIME(3,0,0),コード表!$B$72,IF($Q37=TIME(3,30,0),コード表!$B$73,IF($Q37=TIME(4,0,0),コード表!$B$74,IF($Q37=TIME(4,30,0),コード表!$B$75,IF($Q37=TIME(5,0,0),コード表!$B$76,IF($Q37=TIME(5,30,0),コード表!$B$77,IF($Q37=TIME(6,0,0),コード表!$B$78,IF($Q37=TIME(6,30,0),コード表!$B$79,IF($Q37=TIME(7,0,0),コード表!$B$80,IF($Q37=TIME(7,30,0),コード表!$B$81,IF($Q37=TIME(8,0,0),コード表!$B$82,IF($Q37=TIME(8,30,0),コード表!$B$83,IF($Q37=TIME(9,0,0),コード表!$B$84,IF($Q37=TIME(9,30,0),コード表!$B$85,IF($Q37=TIME(10,0,0),コード表!$B$86,IF($Q37=TIME(10,30,0),コード表!$B$87,IF($Q37=TIME(11,0,0),コード表!$B$88,IF($Q37=TIME(11,30,0),コード表!$B$89,IF($Q37=TIME(12,0,0),コード表!$B$90,IF($Q37=TIME(12,30,0),コード表!$B$91,IF($Q37=TIME(13,0,0),コード表!$B$92,IF($Q37=TIME(13,30,0),コード表!$B$93,IF($Q37=TIME(14,0,0),コード表!$B$94,IF($Q37=TIME(14,30,0),コード表!$B$95,IF($Q37=TIME(15,0,0),コード表!$B$96,IF($Q37=TIME(15,30,0),コード表!$B$97,IF($Q37=TIME(16,0,0),コード表!$B$98,"")))))))))))))))))))))))))))))))))))</f>
        <v/>
      </c>
      <c r="BD37" s="51" t="str">
        <f>IF($AK$7="","",IF($AK$7="有","",IF(V37="","",IF($Q37=TIME(0,30,0),コード表!$B$99,IF($Q37=TIME(1,0,0),コード表!$B$100,IF($Q37=TIME(1,30,0),コード表!$B$101,IF($Q37=TIME(2,0,0),コード表!$B$102,IF($Q37=TIME(2,30,0),コード表!$B$103,IF($Q37=TIME(3,0,0),コード表!$B$104,IF($Q37=TIME(3,30,0),コード表!$B$105,IF($Q37=TIME(4,0,0),コード表!$B$106,IF($Q37=TIME(4,30,0),コード表!$B$107,IF($Q37=TIME(5,0,0),コード表!$B$108,IF($Q37=TIME(5,30,0),コード表!$B$109,IF($Q37=TIME(6,0,0),コード表!$B$110,IF($Q37=TIME(6,30,0),コード表!$B$111,IF($Q37=TIME(7,0,0),コード表!$B$112,IF($Q37=TIME(7,30,0),コード表!$B$113,IF($Q37=TIME(8,0,0),コード表!$B$114,IF($Q37=TIME(8,30,0),コード表!$B$115,IF($Q37=TIME(9,0,0),コード表!$B$116,IF($Q37=TIME(9,30,0),コード表!$B$117,IF($Q37=TIME(10,0,0),コード表!$B$118,IF($Q37=TIME(10,30,0),コード表!$B$119,IF($Q37=TIME(11,0,0),コード表!$B$120,IF($Q37=TIME(11,30,0),コード表!$B$121,IF($Q37=TIME(12,0,0),コード表!$B$122,IF($Q37=TIME(12,30,0),コード表!$B$123,IF($Q37=TIME(13,0,0),コード表!$B$124,IF($Q37=TIME(13,30,0),コード表!$B$125,IF($Q37=TIME(14,0,0),コード表!$B$126,IF($Q37=TIME(14,30,0),コード表!$B$127,IF($Q37=TIME(15,0,0),コード表!$B$128,IF($Q37=TIME(15,30,0),コード表!$B$129,IF($Q37=TIME(16,0,0),コード表!$B$130,"")))))))))))))))))))))))))))))))))))</f>
        <v/>
      </c>
      <c r="BE37" s="52" t="str">
        <f t="shared" si="8"/>
        <v/>
      </c>
      <c r="BF37" s="52" t="str">
        <f t="shared" si="9"/>
        <v/>
      </c>
      <c r="BG37" s="52" t="str">
        <f t="shared" si="10"/>
        <v/>
      </c>
      <c r="BH37" s="52" t="str">
        <f t="shared" si="11"/>
        <v/>
      </c>
      <c r="BI37" s="51">
        <f>IF($AK$7="無",0,IF($AK$7="",0,IF($BF37=TIME(0,30,0),コード表!$B$131,IF($BF37=TIME(1,0,0),コード表!$B$132,IF($BF37=TIME(1,30,0),コード表!$B$133,IF($BF37=TIME(2,0,0),コード表!$B$134,IF($BF37=TIME(2,30,0),コード表!$B$135,IF($BF37=TIME(3,0,0),コード表!$B$136))))))))</f>
        <v>0</v>
      </c>
      <c r="BJ37" s="51">
        <f>IF($AK$7="無",0,IF($AK$7="",0,IF($BH37=TIME(0,30,0),コード表!$B$131,IF($BH37=TIME(1,0,0),コード表!$B$132,IF($BH37=TIME(1,30,0),コード表!$B$133,IF($BH37=TIME(2,0,0),コード表!$B$134,IF($BH37=TIME(2,30,0),コード表!$B$135,IF($BH37=TIME(3,0,0),コード表!$B$136,IF($BH37=TIME(3,30,0),コード表!$B$137,IF($BH37=TIME(4,0,0),コード表!$B$138,IF($BH37=TIME(4,30,0),コード表!$B$139,IF($BH37=TIME(5,0,0),コード表!$B$140,IF($BH37=TIME(5,30,0),コード表!$B$141,IF($BH37=TIME(6,0,0),コード表!$B$142))))))))))))))</f>
        <v>0</v>
      </c>
      <c r="BK37" s="51" t="str">
        <f>IF($AK$7="有","",IF(AND(T37="",V37=""),IF($BF37=TIME(0,30,0),コード表!$B$143,IF($BF37=TIME(1,0,0),コード表!$B$144,IF($BF37=TIME(1,30,0),コード表!$B$145,IF($BF37=TIME(2,0,0),コード表!$B$146,IF($BF37=TIME(2,30,0),コード表!$B$147,IF($BF37=TIME(3,0,0),コード表!$B$148)))))),IF(AND(T37="〇",V37=""),IF($BF37=TIME(0,30,0),コード表!$B$155,IF($BF37=TIME(1,0,0),コード表!$B$156,IF($BF37=TIME(1,30,0),コード表!$B$157,IF($BF37=TIME(2,0,0),コード表!$B$158,IF($BF37=TIME(2,30,0),コード表!$B$159,IF($BF37=TIME(3,0,0),コード表!$B$160)))))),IF(AND(T37="",V37="〇"),IF($BF37=TIME(0,30,0),コード表!$B$167,IF($BF37=TIME(1,0,0),コード表!$B$168,IF($BF37=TIME(1,30,0),コード表!$B$169,IF($BF37=TIME(2,0,0),コード表!$B$170,IF($BF37=TIME(2,30,0),コード表!$B$171,IF($BF37=TIME(3,0,0),コード表!$B$172))))))))))</f>
        <v/>
      </c>
      <c r="BL37" s="51" t="str">
        <f>IF($AK$7="有","",IF(AND(T37="",V37=""),IF($BH37=TIME(0,30,0),コード表!$B$143,IF($BH37=TIME(1,0,0),コード表!$B$144,IF($BH37=TIME(1,30,0),コード表!$B$145,IF($BH37=TIME(2,0,0),コード表!$B$146,IF($BH37=TIME(2,30,0),コード表!$B$147,IF($BH37=TIME(3,0,0),コード表!$B$148,IF($BH37=TIME(3,30,0),コード表!$B$149,IF($BH37=TIME(4,0,0),コード表!$B$150,IF($BH37=TIME(4,30,0),コード表!$B$151,IF($BH37=TIME(5,0,0),コード表!$B$152,IF($BH37=TIME(5,30,0),コード表!$B$153,IF($BH37=TIME(6,0,0),コード表!$B$154)))))))))))),IF(AND(T37="〇",V37=""),IF($BH37=TIME(0,30,0),コード表!$B$155,IF($BH37=TIME(1,0,0),コード表!$B$156,IF($BH37=TIME(1,30,0),コード表!$B$157,IF($BH37=TIME(2,0,0),コード表!$B$158,IF($BH37=TIME(2,30,0),コード表!$B$159,IF($BH37=TIME(3,0,0),コード表!$B$160,IF($BH37=TIME(3,30,0),コード表!$B$161,IF($BH37=TIME(4,0,0),コード表!$B$162,IF($BH37=TIME(4,30,0),コード表!$B$163,IF($BH37=TIME(5,0,0),コード表!$B$164,IF($BH37=TIME(5,30,0),コード表!$B$165,IF($BH37=TIME(6,0,0),コード表!$B$166)))))))))))),IF(AND(T37="",V37="〇"),IF($BH37=TIME(0,30,0),コード表!$B$167,IF($BH37=TIME(1,0,0),コード表!$B$168,IF($BH37=TIME(1,30,0),コード表!$B$169,IF($BH37=TIME(2,0,0),コード表!$B$170,IF($BH37=TIME(2,30,0),コード表!$B$171,IF($BH37=TIME(3,0,0),コード表!$B$172,IF($BH37=TIME(3,30,0),コード表!$B$173,IF($BH37=TIME(4,0,0),コード表!$B$174,IF($BH37=TIME(4,30,0),コード表!$B$175,IF($BH37=TIME(5,0,0),コード表!$B$176,IF($BH37=TIME(5,30,0),コード表!$B$177,IF($BH37=TIME(6,0,0),コード表!$B$178))))))))))))))))</f>
        <v/>
      </c>
      <c r="BM37" s="51">
        <f t="shared" si="12"/>
        <v>0</v>
      </c>
      <c r="BN37" s="77">
        <f t="shared" si="3"/>
        <v>0</v>
      </c>
      <c r="BO37" s="51">
        <f>IF(AD37=1,コード表!$B$179,IF(AD37=2,コード表!$B$180,IF(AD37=3,コード表!$B$181,IF(AD37=4,コード表!$B$182,IF(AD37=5,コード表!$B$183,IF('実績記録 (２枚用)'!AD37=6,コード表!$B$184,))))))</f>
        <v>0</v>
      </c>
      <c r="BP37" s="51">
        <f t="shared" si="13"/>
        <v>0</v>
      </c>
      <c r="BQ37" s="60"/>
      <c r="BR37" s="60"/>
      <c r="BS37" s="60"/>
      <c r="BU37" s="1">
        <f t="shared" si="14"/>
        <v>0</v>
      </c>
      <c r="BV37" s="1">
        <f t="shared" si="14"/>
        <v>0</v>
      </c>
      <c r="BW37" s="1">
        <f t="shared" si="14"/>
        <v>0</v>
      </c>
      <c r="BX37" s="1">
        <f t="shared" si="14"/>
        <v>0</v>
      </c>
      <c r="BZ37" s="93">
        <f t="shared" si="15"/>
        <v>0</v>
      </c>
    </row>
    <row r="38" spans="1:78" s="1" customFormat="1" ht="33" customHeight="1" thickTop="1" thickBot="1">
      <c r="A38" s="2"/>
      <c r="B38" s="6"/>
      <c r="C38" s="392"/>
      <c r="D38" s="224"/>
      <c r="E38" s="345" t="str">
        <f t="shared" si="0"/>
        <v/>
      </c>
      <c r="F38" s="346"/>
      <c r="G38" s="356"/>
      <c r="H38" s="357"/>
      <c r="I38" s="88" t="s">
        <v>50</v>
      </c>
      <c r="J38" s="358"/>
      <c r="K38" s="357"/>
      <c r="L38" s="358"/>
      <c r="M38" s="357"/>
      <c r="N38" s="88" t="s">
        <v>50</v>
      </c>
      <c r="O38" s="223"/>
      <c r="P38" s="295"/>
      <c r="Q38" s="348" t="str">
        <f t="shared" si="16"/>
        <v/>
      </c>
      <c r="R38" s="349"/>
      <c r="S38" s="350"/>
      <c r="T38" s="298"/>
      <c r="U38" s="261"/>
      <c r="V38" s="203"/>
      <c r="W38" s="261"/>
      <c r="X38" s="296" t="str">
        <f t="shared" si="1"/>
        <v/>
      </c>
      <c r="Y38" s="297"/>
      <c r="Z38" s="310" t="str">
        <f t="shared" si="4"/>
        <v/>
      </c>
      <c r="AA38" s="312"/>
      <c r="AB38" s="453"/>
      <c r="AC38" s="454"/>
      <c r="AD38" s="203"/>
      <c r="AE38" s="204"/>
      <c r="AF38" s="341">
        <f t="shared" si="2"/>
        <v>0</v>
      </c>
      <c r="AG38" s="342"/>
      <c r="AH38" s="342"/>
      <c r="AI38" s="343"/>
      <c r="AJ38" s="396" t="str">
        <f t="shared" si="5"/>
        <v/>
      </c>
      <c r="AK38" s="397"/>
      <c r="AL38" s="190"/>
      <c r="AM38" s="177"/>
      <c r="AN38" s="177"/>
      <c r="AO38" s="177"/>
      <c r="AP38" s="177"/>
      <c r="AQ38" s="177"/>
      <c r="AR38" s="177"/>
      <c r="AS38" s="177"/>
      <c r="AT38" s="178"/>
      <c r="AU38" s="87"/>
      <c r="AV38" s="2"/>
      <c r="AW38" s="69" t="str">
        <f>IF(C38="","",DATE(請求書!$K$29,請求書!$Q$29,'実績記録 (２枚用)'!C38))</f>
        <v/>
      </c>
      <c r="AX38" s="52">
        <f t="shared" si="6"/>
        <v>0</v>
      </c>
      <c r="AY38" s="52">
        <f t="shared" si="7"/>
        <v>0</v>
      </c>
      <c r="AZ38" s="52">
        <f t="shared" si="17"/>
        <v>0</v>
      </c>
      <c r="BA38" s="51">
        <f>IF($AK$7="無",0,IF($AK$7="",0,IF($Q38=TIME(0,30,0),コード表!$B$3,IF($Q38=TIME(1,0,0),コード表!$B$4,IF($Q38=TIME(1,30,0),コード表!$B$5,IF($Q38=TIME(2,0,0),コード表!$B$6,IF($Q38=TIME(2,30,0),コード表!$B$7,IF($Q38=TIME(3,0,0),コード表!$B$8,IF($Q38=TIME(3,30,0),コード表!$B$9,IF($Q38=TIME(4,0,0),コード表!$B$10,IF($Q38=TIME(4,30,0),コード表!$B$11,IF($Q38=TIME(5,0,0),コード表!$B$12,IF($Q38=TIME(5,30,0),コード表!$B$13,IF($Q38=TIME(6,0,0),コード表!$B$14,IF($Q38=TIME(6,30,0),コード表!$B$15,IF($Q38=TIME(7,0,0),コード表!$B$16,IF($Q38=TIME(7,30,0),コード表!$B$17,IF($Q38=TIME(8,0,0),コード表!$B$18,IF($Q38=TIME(8,30,0),コード表!$B$19,IF($Q38=TIME(9,0,0),コード表!$B$20,IF($Q38=TIME(9,30,0),コード表!$B$21,IF($Q38=TIME(10,0,0),コード表!$B$22,IF($Q38=TIME(10,30,0),コード表!$B$23,IF($Q38=TIME(11,0,0),コード表!$B$24,IF($Q38=TIME(11,30,0),コード表!$B$25,IF($Q38=TIME(12,0,0),コード表!$B$26,IF($Q38=TIME(12,30,0),コード表!$B$27,IF($Q38=TIME(13,0,0),コード表!$B$28,IF($Q38=TIME(13,30,0),コード表!$B$29,IF($Q38=TIME(14,0,0),コード表!$B$30,IF($Q38=TIME(14,30,0),コード表!$B$31,IF($Q38=TIME(15,0,0),コード表!$B$32,IF($Q38=TIME(15,30,0),コード表!$B$33,IF($Q38=TIME(16,0,0),コード表!$B$34,""))))))))))))))))))))))))))))))))))</f>
        <v>0</v>
      </c>
      <c r="BB38" s="51">
        <f>IF($AK$7="有",0,IF($AK$7="",0,IF($Q38=TIME(0,30,0),コード表!$B$35,IF($Q38=TIME(1,0,0),コード表!$B$36,IF($Q38=TIME(1,30,0),コード表!$B$37,IF($Q38=TIME(2,0,0),コード表!$B$38,IF($Q38=TIME(2,30,0),コード表!$B$39,IF($Q38=TIME(3,0,0),コード表!$B$40,IF($Q38=TIME(3,30,0),コード表!$B$41,IF($Q38=TIME(4,0,0),コード表!$B$42,IF($Q38=TIME(4,30,0),コード表!$B$43,IF($Q38=TIME(5,0,0),コード表!$B$44,IF($Q38=TIME(5,30,0),コード表!$B$45,IF($Q38=TIME(6,0,0),コード表!$B$46,IF($Q38=TIME(6,30,0),コード表!$B$47,IF($Q38=TIME(7,0,0),コード表!$B$48,IF($Q38=TIME(7,30,0),コード表!$B$49,IF($Q38=TIME(8,0,0),コード表!$B$50,IF($Q38=TIME(8,30,0),コード表!$B$51,IF($Q38=TIME(9,0,0),コード表!$B$52,IF($Q38=TIME(9,30,0),コード表!$B$53,IF($Q38=TIME(10,0,0),コード表!$B$54,IF($Q38=TIME(10,30,0),コード表!$B$55,IF($Q38=TIME(11,0,0),コード表!$B$56,IF($Q38=TIME(11,30,0),コード表!$B$57,IF($Q38=TIME(12,0,0),コード表!$B$58,IF($Q38=TIME(12,30,0),コード表!$B$59,IF($Q38=TIME(13,0,0),コード表!$B$60,IF($Q38=TIME(13,30,0),コード表!$B$61,IF($Q38=TIME(14,0,0),コード表!$B$62,IF($Q38=TIME(14,30,0),コード表!$B$63,IF($Q38=TIME(15,0,0),コード表!$B$64,IF($Q38=TIME(15,30,0),コード表!$B$65,IF($Q38=TIME(16,0,0),コード表!$B$66,""))))))))))))))))))))))))))))))))))</f>
        <v>0</v>
      </c>
      <c r="BC38" s="51" t="str">
        <f>IF($AK$7="","",IF($AK$7="有","",IF(T38="","",IF($Q38=TIME(0,30,0),コード表!$B$67,IF($Q38=TIME(1,0,0),コード表!$B$68,IF($Q38=TIME(1,30,0),コード表!$B$69,IF($Q38=TIME(2,0,0),コード表!$B$70,IF($Q38=TIME(2,30,0),コード表!$B$71,IF($Q38=TIME(3,0,0),コード表!$B$72,IF($Q38=TIME(3,30,0),コード表!$B$73,IF($Q38=TIME(4,0,0),コード表!$B$74,IF($Q38=TIME(4,30,0),コード表!$B$75,IF($Q38=TIME(5,0,0),コード表!$B$76,IF($Q38=TIME(5,30,0),コード表!$B$77,IF($Q38=TIME(6,0,0),コード表!$B$78,IF($Q38=TIME(6,30,0),コード表!$B$79,IF($Q38=TIME(7,0,0),コード表!$B$80,IF($Q38=TIME(7,30,0),コード表!$B$81,IF($Q38=TIME(8,0,0),コード表!$B$82,IF($Q38=TIME(8,30,0),コード表!$B$83,IF($Q38=TIME(9,0,0),コード表!$B$84,IF($Q38=TIME(9,30,0),コード表!$B$85,IF($Q38=TIME(10,0,0),コード表!$B$86,IF($Q38=TIME(10,30,0),コード表!$B$87,IF($Q38=TIME(11,0,0),コード表!$B$88,IF($Q38=TIME(11,30,0),コード表!$B$89,IF($Q38=TIME(12,0,0),コード表!$B$90,IF($Q38=TIME(12,30,0),コード表!$B$91,IF($Q38=TIME(13,0,0),コード表!$B$92,IF($Q38=TIME(13,30,0),コード表!$B$93,IF($Q38=TIME(14,0,0),コード表!$B$94,IF($Q38=TIME(14,30,0),コード表!$B$95,IF($Q38=TIME(15,0,0),コード表!$B$96,IF($Q38=TIME(15,30,0),コード表!$B$97,IF($Q38=TIME(16,0,0),コード表!$B$98,"")))))))))))))))))))))))))))))))))))</f>
        <v/>
      </c>
      <c r="BD38" s="51" t="str">
        <f>IF($AK$7="","",IF($AK$7="有","",IF(V38="","",IF($Q38=TIME(0,30,0),コード表!$B$99,IF($Q38=TIME(1,0,0),コード表!$B$100,IF($Q38=TIME(1,30,0),コード表!$B$101,IF($Q38=TIME(2,0,0),コード表!$B$102,IF($Q38=TIME(2,30,0),コード表!$B$103,IF($Q38=TIME(3,0,0),コード表!$B$104,IF($Q38=TIME(3,30,0),コード表!$B$105,IF($Q38=TIME(4,0,0),コード表!$B$106,IF($Q38=TIME(4,30,0),コード表!$B$107,IF($Q38=TIME(5,0,0),コード表!$B$108,IF($Q38=TIME(5,30,0),コード表!$B$109,IF($Q38=TIME(6,0,0),コード表!$B$110,IF($Q38=TIME(6,30,0),コード表!$B$111,IF($Q38=TIME(7,0,0),コード表!$B$112,IF($Q38=TIME(7,30,0),コード表!$B$113,IF($Q38=TIME(8,0,0),コード表!$B$114,IF($Q38=TIME(8,30,0),コード表!$B$115,IF($Q38=TIME(9,0,0),コード表!$B$116,IF($Q38=TIME(9,30,0),コード表!$B$117,IF($Q38=TIME(10,0,0),コード表!$B$118,IF($Q38=TIME(10,30,0),コード表!$B$119,IF($Q38=TIME(11,0,0),コード表!$B$120,IF($Q38=TIME(11,30,0),コード表!$B$121,IF($Q38=TIME(12,0,0),コード表!$B$122,IF($Q38=TIME(12,30,0),コード表!$B$123,IF($Q38=TIME(13,0,0),コード表!$B$124,IF($Q38=TIME(13,30,0),コード表!$B$125,IF($Q38=TIME(14,0,0),コード表!$B$126,IF($Q38=TIME(14,30,0),コード表!$B$127,IF($Q38=TIME(15,0,0),コード表!$B$128,IF($Q38=TIME(15,30,0),コード表!$B$129,IF($Q38=TIME(16,0,0),コード表!$B$130,"")))))))))))))))))))))))))))))))))))</f>
        <v/>
      </c>
      <c r="BE38" s="52" t="str">
        <f t="shared" si="8"/>
        <v/>
      </c>
      <c r="BF38" s="52" t="str">
        <f t="shared" si="9"/>
        <v/>
      </c>
      <c r="BG38" s="52" t="str">
        <f t="shared" si="10"/>
        <v/>
      </c>
      <c r="BH38" s="52" t="str">
        <f t="shared" si="11"/>
        <v/>
      </c>
      <c r="BI38" s="51">
        <f>IF($AK$7="無",0,IF($AK$7="",0,IF($BF38=TIME(0,30,0),コード表!$B$131,IF($BF38=TIME(1,0,0),コード表!$B$132,IF($BF38=TIME(1,30,0),コード表!$B$133,IF($BF38=TIME(2,0,0),コード表!$B$134,IF($BF38=TIME(2,30,0),コード表!$B$135,IF($BF38=TIME(3,0,0),コード表!$B$136))))))))</f>
        <v>0</v>
      </c>
      <c r="BJ38" s="51">
        <f>IF($AK$7="無",0,IF($AK$7="",0,IF($BH38=TIME(0,30,0),コード表!$B$131,IF($BH38=TIME(1,0,0),コード表!$B$132,IF($BH38=TIME(1,30,0),コード表!$B$133,IF($BH38=TIME(2,0,0),コード表!$B$134,IF($BH38=TIME(2,30,0),コード表!$B$135,IF($BH38=TIME(3,0,0),コード表!$B$136,IF($BH38=TIME(3,30,0),コード表!$B$137,IF($BH38=TIME(4,0,0),コード表!$B$138,IF($BH38=TIME(4,30,0),コード表!$B$139,IF($BH38=TIME(5,0,0),コード表!$B$140,IF($BH38=TIME(5,30,0),コード表!$B$141,IF($BH38=TIME(6,0,0),コード表!$B$142))))))))))))))</f>
        <v>0</v>
      </c>
      <c r="BK38" s="51" t="str">
        <f>IF($AK$7="有","",IF(AND(T38="",V38=""),IF($BF38=TIME(0,30,0),コード表!$B$143,IF($BF38=TIME(1,0,0),コード表!$B$144,IF($BF38=TIME(1,30,0),コード表!$B$145,IF($BF38=TIME(2,0,0),コード表!$B$146,IF($BF38=TIME(2,30,0),コード表!$B$147,IF($BF38=TIME(3,0,0),コード表!$B$148)))))),IF(AND(T38="〇",V38=""),IF($BF38=TIME(0,30,0),コード表!$B$155,IF($BF38=TIME(1,0,0),コード表!$B$156,IF($BF38=TIME(1,30,0),コード表!$B$157,IF($BF38=TIME(2,0,0),コード表!$B$158,IF($BF38=TIME(2,30,0),コード表!$B$159,IF($BF38=TIME(3,0,0),コード表!$B$160)))))),IF(AND(T38="",V38="〇"),IF($BF38=TIME(0,30,0),コード表!$B$167,IF($BF38=TIME(1,0,0),コード表!$B$168,IF($BF38=TIME(1,30,0),コード表!$B$169,IF($BF38=TIME(2,0,0),コード表!$B$170,IF($BF38=TIME(2,30,0),コード表!$B$171,IF($BF38=TIME(3,0,0),コード表!$B$172))))))))))</f>
        <v/>
      </c>
      <c r="BL38" s="51" t="str">
        <f>IF($AK$7="有","",IF(AND(T38="",V38=""),IF($BH38=TIME(0,30,0),コード表!$B$143,IF($BH38=TIME(1,0,0),コード表!$B$144,IF($BH38=TIME(1,30,0),コード表!$B$145,IF($BH38=TIME(2,0,0),コード表!$B$146,IF($BH38=TIME(2,30,0),コード表!$B$147,IF($BH38=TIME(3,0,0),コード表!$B$148,IF($BH38=TIME(3,30,0),コード表!$B$149,IF($BH38=TIME(4,0,0),コード表!$B$150,IF($BH38=TIME(4,30,0),コード表!$B$151,IF($BH38=TIME(5,0,0),コード表!$B$152,IF($BH38=TIME(5,30,0),コード表!$B$153,IF($BH38=TIME(6,0,0),コード表!$B$154)))))))))))),IF(AND(T38="〇",V38=""),IF($BH38=TIME(0,30,0),コード表!$B$155,IF($BH38=TIME(1,0,0),コード表!$B$156,IF($BH38=TIME(1,30,0),コード表!$B$157,IF($BH38=TIME(2,0,0),コード表!$B$158,IF($BH38=TIME(2,30,0),コード表!$B$159,IF($BH38=TIME(3,0,0),コード表!$B$160,IF($BH38=TIME(3,30,0),コード表!$B$161,IF($BH38=TIME(4,0,0),コード表!$B$162,IF($BH38=TIME(4,30,0),コード表!$B$163,IF($BH38=TIME(5,0,0),コード表!$B$164,IF($BH38=TIME(5,30,0),コード表!$B$165,IF($BH38=TIME(6,0,0),コード表!$B$166)))))))))))),IF(AND(T38="",V38="〇"),IF($BH38=TIME(0,30,0),コード表!$B$167,IF($BH38=TIME(1,0,0),コード表!$B$168,IF($BH38=TIME(1,30,0),コード表!$B$169,IF($BH38=TIME(2,0,0),コード表!$B$170,IF($BH38=TIME(2,30,0),コード表!$B$171,IF($BH38=TIME(3,0,0),コード表!$B$172,IF($BH38=TIME(3,30,0),コード表!$B$173,IF($BH38=TIME(4,0,0),コード表!$B$174,IF($BH38=TIME(4,30,0),コード表!$B$175,IF($BH38=TIME(5,0,0),コード表!$B$176,IF($BH38=TIME(5,30,0),コード表!$B$177,IF($BH38=TIME(6,0,0),コード表!$B$178))))))))))))))))</f>
        <v/>
      </c>
      <c r="BM38" s="51">
        <f t="shared" si="12"/>
        <v>0</v>
      </c>
      <c r="BN38" s="77">
        <f t="shared" si="3"/>
        <v>0</v>
      </c>
      <c r="BO38" s="51">
        <f>IF(AD38=1,コード表!$B$179,IF(AD38=2,コード表!$B$180,IF(AD38=3,コード表!$B$181,IF(AD38=4,コード表!$B$182,IF(AD38=5,コード表!$B$183,IF('実績記録 (２枚用)'!AD38=6,コード表!$B$184,))))))</f>
        <v>0</v>
      </c>
      <c r="BP38" s="51">
        <f t="shared" si="13"/>
        <v>0</v>
      </c>
      <c r="BQ38" s="60"/>
      <c r="BR38" s="60"/>
      <c r="BS38" s="60"/>
      <c r="BU38" s="1">
        <f t="shared" si="14"/>
        <v>0</v>
      </c>
      <c r="BV38" s="1">
        <f t="shared" si="14"/>
        <v>0</v>
      </c>
      <c r="BW38" s="1">
        <f t="shared" si="14"/>
        <v>0</v>
      </c>
      <c r="BX38" s="1">
        <f t="shared" si="14"/>
        <v>0</v>
      </c>
      <c r="BZ38" s="93">
        <f t="shared" si="15"/>
        <v>0</v>
      </c>
    </row>
    <row r="39" spans="1:78" s="1" customFormat="1" ht="33" customHeight="1" thickTop="1" thickBot="1">
      <c r="A39" s="2"/>
      <c r="B39" s="6"/>
      <c r="C39" s="392"/>
      <c r="D39" s="224"/>
      <c r="E39" s="345" t="str">
        <f t="shared" si="0"/>
        <v/>
      </c>
      <c r="F39" s="346"/>
      <c r="G39" s="356"/>
      <c r="H39" s="357"/>
      <c r="I39" s="88" t="s">
        <v>50</v>
      </c>
      <c r="J39" s="358"/>
      <c r="K39" s="357"/>
      <c r="L39" s="358"/>
      <c r="M39" s="357"/>
      <c r="N39" s="88" t="s">
        <v>50</v>
      </c>
      <c r="O39" s="223"/>
      <c r="P39" s="295"/>
      <c r="Q39" s="348" t="str">
        <f t="shared" si="16"/>
        <v/>
      </c>
      <c r="R39" s="349"/>
      <c r="S39" s="350"/>
      <c r="T39" s="298"/>
      <c r="U39" s="261"/>
      <c r="V39" s="203"/>
      <c r="W39" s="261"/>
      <c r="X39" s="296" t="str">
        <f t="shared" si="1"/>
        <v/>
      </c>
      <c r="Y39" s="297"/>
      <c r="Z39" s="310" t="str">
        <f t="shared" si="4"/>
        <v/>
      </c>
      <c r="AA39" s="312"/>
      <c r="AB39" s="453"/>
      <c r="AC39" s="454"/>
      <c r="AD39" s="203"/>
      <c r="AE39" s="204"/>
      <c r="AF39" s="341">
        <f t="shared" si="2"/>
        <v>0</v>
      </c>
      <c r="AG39" s="342"/>
      <c r="AH39" s="342"/>
      <c r="AI39" s="343"/>
      <c r="AJ39" s="396" t="str">
        <f t="shared" si="5"/>
        <v/>
      </c>
      <c r="AK39" s="397"/>
      <c r="AL39" s="190"/>
      <c r="AM39" s="177"/>
      <c r="AN39" s="177"/>
      <c r="AO39" s="177"/>
      <c r="AP39" s="177"/>
      <c r="AQ39" s="177"/>
      <c r="AR39" s="177"/>
      <c r="AS39" s="177"/>
      <c r="AT39" s="178"/>
      <c r="AU39" s="87"/>
      <c r="AV39" s="2"/>
      <c r="AW39" s="69" t="str">
        <f>IF(C39="","",DATE(請求書!$K$29,請求書!$Q$29,'実績記録 (２枚用)'!C39))</f>
        <v/>
      </c>
      <c r="AX39" s="52">
        <f t="shared" si="6"/>
        <v>0</v>
      </c>
      <c r="AY39" s="52">
        <f t="shared" si="7"/>
        <v>0</v>
      </c>
      <c r="AZ39" s="52">
        <f t="shared" si="17"/>
        <v>0</v>
      </c>
      <c r="BA39" s="51">
        <f>IF($AK$7="無",0,IF($AK$7="",0,IF($Q39=TIME(0,30,0),コード表!$B$3,IF($Q39=TIME(1,0,0),コード表!$B$4,IF($Q39=TIME(1,30,0),コード表!$B$5,IF($Q39=TIME(2,0,0),コード表!$B$6,IF($Q39=TIME(2,30,0),コード表!$B$7,IF($Q39=TIME(3,0,0),コード表!$B$8,IF($Q39=TIME(3,30,0),コード表!$B$9,IF($Q39=TIME(4,0,0),コード表!$B$10,IF($Q39=TIME(4,30,0),コード表!$B$11,IF($Q39=TIME(5,0,0),コード表!$B$12,IF($Q39=TIME(5,30,0),コード表!$B$13,IF($Q39=TIME(6,0,0),コード表!$B$14,IF($Q39=TIME(6,30,0),コード表!$B$15,IF($Q39=TIME(7,0,0),コード表!$B$16,IF($Q39=TIME(7,30,0),コード表!$B$17,IF($Q39=TIME(8,0,0),コード表!$B$18,IF($Q39=TIME(8,30,0),コード表!$B$19,IF($Q39=TIME(9,0,0),コード表!$B$20,IF($Q39=TIME(9,30,0),コード表!$B$21,IF($Q39=TIME(10,0,0),コード表!$B$22,IF($Q39=TIME(10,30,0),コード表!$B$23,IF($Q39=TIME(11,0,0),コード表!$B$24,IF($Q39=TIME(11,30,0),コード表!$B$25,IF($Q39=TIME(12,0,0),コード表!$B$26,IF($Q39=TIME(12,30,0),コード表!$B$27,IF($Q39=TIME(13,0,0),コード表!$B$28,IF($Q39=TIME(13,30,0),コード表!$B$29,IF($Q39=TIME(14,0,0),コード表!$B$30,IF($Q39=TIME(14,30,0),コード表!$B$31,IF($Q39=TIME(15,0,0),コード表!$B$32,IF($Q39=TIME(15,30,0),コード表!$B$33,IF($Q39=TIME(16,0,0),コード表!$B$34,""))))))))))))))))))))))))))))))))))</f>
        <v>0</v>
      </c>
      <c r="BB39" s="51">
        <f>IF($AK$7="有",0,IF($AK$7="",0,IF($Q39=TIME(0,30,0),コード表!$B$35,IF($Q39=TIME(1,0,0),コード表!$B$36,IF($Q39=TIME(1,30,0),コード表!$B$37,IF($Q39=TIME(2,0,0),コード表!$B$38,IF($Q39=TIME(2,30,0),コード表!$B$39,IF($Q39=TIME(3,0,0),コード表!$B$40,IF($Q39=TIME(3,30,0),コード表!$B$41,IF($Q39=TIME(4,0,0),コード表!$B$42,IF($Q39=TIME(4,30,0),コード表!$B$43,IF($Q39=TIME(5,0,0),コード表!$B$44,IF($Q39=TIME(5,30,0),コード表!$B$45,IF($Q39=TIME(6,0,0),コード表!$B$46,IF($Q39=TIME(6,30,0),コード表!$B$47,IF($Q39=TIME(7,0,0),コード表!$B$48,IF($Q39=TIME(7,30,0),コード表!$B$49,IF($Q39=TIME(8,0,0),コード表!$B$50,IF($Q39=TIME(8,30,0),コード表!$B$51,IF($Q39=TIME(9,0,0),コード表!$B$52,IF($Q39=TIME(9,30,0),コード表!$B$53,IF($Q39=TIME(10,0,0),コード表!$B$54,IF($Q39=TIME(10,30,0),コード表!$B$55,IF($Q39=TIME(11,0,0),コード表!$B$56,IF($Q39=TIME(11,30,0),コード表!$B$57,IF($Q39=TIME(12,0,0),コード表!$B$58,IF($Q39=TIME(12,30,0),コード表!$B$59,IF($Q39=TIME(13,0,0),コード表!$B$60,IF($Q39=TIME(13,30,0),コード表!$B$61,IF($Q39=TIME(14,0,0),コード表!$B$62,IF($Q39=TIME(14,30,0),コード表!$B$63,IF($Q39=TIME(15,0,0),コード表!$B$64,IF($Q39=TIME(15,30,0),コード表!$B$65,IF($Q39=TIME(16,0,0),コード表!$B$66,""))))))))))))))))))))))))))))))))))</f>
        <v>0</v>
      </c>
      <c r="BC39" s="51" t="str">
        <f>IF($AK$7="","",IF($AK$7="有","",IF(T39="","",IF($Q39=TIME(0,30,0),コード表!$B$67,IF($Q39=TIME(1,0,0),コード表!$B$68,IF($Q39=TIME(1,30,0),コード表!$B$69,IF($Q39=TIME(2,0,0),コード表!$B$70,IF($Q39=TIME(2,30,0),コード表!$B$71,IF($Q39=TIME(3,0,0),コード表!$B$72,IF($Q39=TIME(3,30,0),コード表!$B$73,IF($Q39=TIME(4,0,0),コード表!$B$74,IF($Q39=TIME(4,30,0),コード表!$B$75,IF($Q39=TIME(5,0,0),コード表!$B$76,IF($Q39=TIME(5,30,0),コード表!$B$77,IF($Q39=TIME(6,0,0),コード表!$B$78,IF($Q39=TIME(6,30,0),コード表!$B$79,IF($Q39=TIME(7,0,0),コード表!$B$80,IF($Q39=TIME(7,30,0),コード表!$B$81,IF($Q39=TIME(8,0,0),コード表!$B$82,IF($Q39=TIME(8,30,0),コード表!$B$83,IF($Q39=TIME(9,0,0),コード表!$B$84,IF($Q39=TIME(9,30,0),コード表!$B$85,IF($Q39=TIME(10,0,0),コード表!$B$86,IF($Q39=TIME(10,30,0),コード表!$B$87,IF($Q39=TIME(11,0,0),コード表!$B$88,IF($Q39=TIME(11,30,0),コード表!$B$89,IF($Q39=TIME(12,0,0),コード表!$B$90,IF($Q39=TIME(12,30,0),コード表!$B$91,IF($Q39=TIME(13,0,0),コード表!$B$92,IF($Q39=TIME(13,30,0),コード表!$B$93,IF($Q39=TIME(14,0,0),コード表!$B$94,IF($Q39=TIME(14,30,0),コード表!$B$95,IF($Q39=TIME(15,0,0),コード表!$B$96,IF($Q39=TIME(15,30,0),コード表!$B$97,IF($Q39=TIME(16,0,0),コード表!$B$98,"")))))))))))))))))))))))))))))))))))</f>
        <v/>
      </c>
      <c r="BD39" s="51" t="str">
        <f>IF($AK$7="","",IF($AK$7="有","",IF(V39="","",IF($Q39=TIME(0,30,0),コード表!$B$99,IF($Q39=TIME(1,0,0),コード表!$B$100,IF($Q39=TIME(1,30,0),コード表!$B$101,IF($Q39=TIME(2,0,0),コード表!$B$102,IF($Q39=TIME(2,30,0),コード表!$B$103,IF($Q39=TIME(3,0,0),コード表!$B$104,IF($Q39=TIME(3,30,0),コード表!$B$105,IF($Q39=TIME(4,0,0),コード表!$B$106,IF($Q39=TIME(4,30,0),コード表!$B$107,IF($Q39=TIME(5,0,0),コード表!$B$108,IF($Q39=TIME(5,30,0),コード表!$B$109,IF($Q39=TIME(6,0,0),コード表!$B$110,IF($Q39=TIME(6,30,0),コード表!$B$111,IF($Q39=TIME(7,0,0),コード表!$B$112,IF($Q39=TIME(7,30,0),コード表!$B$113,IF($Q39=TIME(8,0,0),コード表!$B$114,IF($Q39=TIME(8,30,0),コード表!$B$115,IF($Q39=TIME(9,0,0),コード表!$B$116,IF($Q39=TIME(9,30,0),コード表!$B$117,IF($Q39=TIME(10,0,0),コード表!$B$118,IF($Q39=TIME(10,30,0),コード表!$B$119,IF($Q39=TIME(11,0,0),コード表!$B$120,IF($Q39=TIME(11,30,0),コード表!$B$121,IF($Q39=TIME(12,0,0),コード表!$B$122,IF($Q39=TIME(12,30,0),コード表!$B$123,IF($Q39=TIME(13,0,0),コード表!$B$124,IF($Q39=TIME(13,30,0),コード表!$B$125,IF($Q39=TIME(14,0,0),コード表!$B$126,IF($Q39=TIME(14,30,0),コード表!$B$127,IF($Q39=TIME(15,0,0),コード表!$B$128,IF($Q39=TIME(15,30,0),コード表!$B$129,IF($Q39=TIME(16,0,0),コード表!$B$130,"")))))))))))))))))))))))))))))))))))</f>
        <v/>
      </c>
      <c r="BE39" s="52" t="str">
        <f t="shared" si="8"/>
        <v/>
      </c>
      <c r="BF39" s="52" t="str">
        <f t="shared" si="9"/>
        <v/>
      </c>
      <c r="BG39" s="52" t="str">
        <f t="shared" si="10"/>
        <v/>
      </c>
      <c r="BH39" s="52" t="str">
        <f t="shared" si="11"/>
        <v/>
      </c>
      <c r="BI39" s="51">
        <f>IF($AK$7="無",0,IF($AK$7="",0,IF($BF39=TIME(0,30,0),コード表!$B$131,IF($BF39=TIME(1,0,0),コード表!$B$132,IF($BF39=TIME(1,30,0),コード表!$B$133,IF($BF39=TIME(2,0,0),コード表!$B$134,IF($BF39=TIME(2,30,0),コード表!$B$135,IF($BF39=TIME(3,0,0),コード表!$B$136))))))))</f>
        <v>0</v>
      </c>
      <c r="BJ39" s="51">
        <f>IF($AK$7="無",0,IF($AK$7="",0,IF($BH39=TIME(0,30,0),コード表!$B$131,IF($BH39=TIME(1,0,0),コード表!$B$132,IF($BH39=TIME(1,30,0),コード表!$B$133,IF($BH39=TIME(2,0,0),コード表!$B$134,IF($BH39=TIME(2,30,0),コード表!$B$135,IF($BH39=TIME(3,0,0),コード表!$B$136,IF($BH39=TIME(3,30,0),コード表!$B$137,IF($BH39=TIME(4,0,0),コード表!$B$138,IF($BH39=TIME(4,30,0),コード表!$B$139,IF($BH39=TIME(5,0,0),コード表!$B$140,IF($BH39=TIME(5,30,0),コード表!$B$141,IF($BH39=TIME(6,0,0),コード表!$B$142))))))))))))))</f>
        <v>0</v>
      </c>
      <c r="BK39" s="51" t="str">
        <f>IF($AK$7="有","",IF(AND(T39="",V39=""),IF($BF39=TIME(0,30,0),コード表!$B$143,IF($BF39=TIME(1,0,0),コード表!$B$144,IF($BF39=TIME(1,30,0),コード表!$B$145,IF($BF39=TIME(2,0,0),コード表!$B$146,IF($BF39=TIME(2,30,0),コード表!$B$147,IF($BF39=TIME(3,0,0),コード表!$B$148)))))),IF(AND(T39="〇",V39=""),IF($BF39=TIME(0,30,0),コード表!$B$155,IF($BF39=TIME(1,0,0),コード表!$B$156,IF($BF39=TIME(1,30,0),コード表!$B$157,IF($BF39=TIME(2,0,0),コード表!$B$158,IF($BF39=TIME(2,30,0),コード表!$B$159,IF($BF39=TIME(3,0,0),コード表!$B$160)))))),IF(AND(T39="",V39="〇"),IF($BF39=TIME(0,30,0),コード表!$B$167,IF($BF39=TIME(1,0,0),コード表!$B$168,IF($BF39=TIME(1,30,0),コード表!$B$169,IF($BF39=TIME(2,0,0),コード表!$B$170,IF($BF39=TIME(2,30,0),コード表!$B$171,IF($BF39=TIME(3,0,0),コード表!$B$172))))))))))</f>
        <v/>
      </c>
      <c r="BL39" s="51" t="str">
        <f>IF($AK$7="有","",IF(AND(T39="",V39=""),IF($BH39=TIME(0,30,0),コード表!$B$143,IF($BH39=TIME(1,0,0),コード表!$B$144,IF($BH39=TIME(1,30,0),コード表!$B$145,IF($BH39=TIME(2,0,0),コード表!$B$146,IF($BH39=TIME(2,30,0),コード表!$B$147,IF($BH39=TIME(3,0,0),コード表!$B$148,IF($BH39=TIME(3,30,0),コード表!$B$149,IF($BH39=TIME(4,0,0),コード表!$B$150,IF($BH39=TIME(4,30,0),コード表!$B$151,IF($BH39=TIME(5,0,0),コード表!$B$152,IF($BH39=TIME(5,30,0),コード表!$B$153,IF($BH39=TIME(6,0,0),コード表!$B$154)))))))))))),IF(AND(T39="〇",V39=""),IF($BH39=TIME(0,30,0),コード表!$B$155,IF($BH39=TIME(1,0,0),コード表!$B$156,IF($BH39=TIME(1,30,0),コード表!$B$157,IF($BH39=TIME(2,0,0),コード表!$B$158,IF($BH39=TIME(2,30,0),コード表!$B$159,IF($BH39=TIME(3,0,0),コード表!$B$160,IF($BH39=TIME(3,30,0),コード表!$B$161,IF($BH39=TIME(4,0,0),コード表!$B$162,IF($BH39=TIME(4,30,0),コード表!$B$163,IF($BH39=TIME(5,0,0),コード表!$B$164,IF($BH39=TIME(5,30,0),コード表!$B$165,IF($BH39=TIME(6,0,0),コード表!$B$166)))))))))))),IF(AND(T39="",V39="〇"),IF($BH39=TIME(0,30,0),コード表!$B$167,IF($BH39=TIME(1,0,0),コード表!$B$168,IF($BH39=TIME(1,30,0),コード表!$B$169,IF($BH39=TIME(2,0,0),コード表!$B$170,IF($BH39=TIME(2,30,0),コード表!$B$171,IF($BH39=TIME(3,0,0),コード表!$B$172,IF($BH39=TIME(3,30,0),コード表!$B$173,IF($BH39=TIME(4,0,0),コード表!$B$174,IF($BH39=TIME(4,30,0),コード表!$B$175,IF($BH39=TIME(5,0,0),コード表!$B$176,IF($BH39=TIME(5,30,0),コード表!$B$177,IF($BH39=TIME(6,0,0),コード表!$B$178))))))))))))))))</f>
        <v/>
      </c>
      <c r="BM39" s="51">
        <f t="shared" si="12"/>
        <v>0</v>
      </c>
      <c r="BN39" s="77">
        <f t="shared" si="3"/>
        <v>0</v>
      </c>
      <c r="BO39" s="51">
        <f>IF(AD39=1,コード表!$B$179,IF(AD39=2,コード表!$B$180,IF(AD39=3,コード表!$B$181,IF(AD39=4,コード表!$B$182,IF(AD39=5,コード表!$B$183,IF('実績記録 (２枚用)'!AD39=6,コード表!$B$184,))))))</f>
        <v>0</v>
      </c>
      <c r="BP39" s="51">
        <f t="shared" si="13"/>
        <v>0</v>
      </c>
      <c r="BQ39" s="60"/>
      <c r="BR39" s="60"/>
      <c r="BS39" s="60"/>
      <c r="BU39" s="1">
        <f t="shared" si="14"/>
        <v>0</v>
      </c>
      <c r="BV39" s="1">
        <f t="shared" si="14"/>
        <v>0</v>
      </c>
      <c r="BW39" s="1">
        <f t="shared" si="14"/>
        <v>0</v>
      </c>
      <c r="BX39" s="1">
        <f t="shared" si="14"/>
        <v>0</v>
      </c>
      <c r="BZ39" s="93">
        <f t="shared" si="15"/>
        <v>0</v>
      </c>
    </row>
    <row r="40" spans="1:78" s="1" customFormat="1" ht="33" customHeight="1" thickTop="1" thickBot="1">
      <c r="A40" s="2"/>
      <c r="B40" s="6"/>
      <c r="C40" s="392"/>
      <c r="D40" s="224"/>
      <c r="E40" s="345" t="str">
        <f t="shared" si="0"/>
        <v/>
      </c>
      <c r="F40" s="346"/>
      <c r="G40" s="356"/>
      <c r="H40" s="357"/>
      <c r="I40" s="88" t="s">
        <v>50</v>
      </c>
      <c r="J40" s="358"/>
      <c r="K40" s="357"/>
      <c r="L40" s="358"/>
      <c r="M40" s="357"/>
      <c r="N40" s="88" t="s">
        <v>50</v>
      </c>
      <c r="O40" s="223"/>
      <c r="P40" s="295"/>
      <c r="Q40" s="348" t="str">
        <f t="shared" si="16"/>
        <v/>
      </c>
      <c r="R40" s="349"/>
      <c r="S40" s="350"/>
      <c r="T40" s="298"/>
      <c r="U40" s="261"/>
      <c r="V40" s="203"/>
      <c r="W40" s="261"/>
      <c r="X40" s="296" t="str">
        <f t="shared" si="1"/>
        <v/>
      </c>
      <c r="Y40" s="297"/>
      <c r="Z40" s="310" t="str">
        <f t="shared" si="4"/>
        <v/>
      </c>
      <c r="AA40" s="312"/>
      <c r="AB40" s="453"/>
      <c r="AC40" s="454"/>
      <c r="AD40" s="203"/>
      <c r="AE40" s="204"/>
      <c r="AF40" s="341">
        <f t="shared" si="2"/>
        <v>0</v>
      </c>
      <c r="AG40" s="342"/>
      <c r="AH40" s="342"/>
      <c r="AI40" s="343"/>
      <c r="AJ40" s="396" t="str">
        <f t="shared" si="5"/>
        <v/>
      </c>
      <c r="AK40" s="397"/>
      <c r="AL40" s="190"/>
      <c r="AM40" s="177"/>
      <c r="AN40" s="177"/>
      <c r="AO40" s="177"/>
      <c r="AP40" s="177"/>
      <c r="AQ40" s="177"/>
      <c r="AR40" s="177"/>
      <c r="AS40" s="177"/>
      <c r="AT40" s="178"/>
      <c r="AU40" s="87"/>
      <c r="AV40" s="2"/>
      <c r="AW40" s="69" t="str">
        <f>IF(C40="","",DATE(請求書!$K$29,請求書!$Q$29,'実績記録 (２枚用)'!C40))</f>
        <v/>
      </c>
      <c r="AX40" s="52">
        <f t="shared" si="6"/>
        <v>0</v>
      </c>
      <c r="AY40" s="52">
        <f t="shared" si="7"/>
        <v>0</v>
      </c>
      <c r="AZ40" s="52">
        <f t="shared" si="17"/>
        <v>0</v>
      </c>
      <c r="BA40" s="51">
        <f>IF($AK$7="無",0,IF($AK$7="",0,IF($Q40=TIME(0,30,0),コード表!$B$3,IF($Q40=TIME(1,0,0),コード表!$B$4,IF($Q40=TIME(1,30,0),コード表!$B$5,IF($Q40=TIME(2,0,0),コード表!$B$6,IF($Q40=TIME(2,30,0),コード表!$B$7,IF($Q40=TIME(3,0,0),コード表!$B$8,IF($Q40=TIME(3,30,0),コード表!$B$9,IF($Q40=TIME(4,0,0),コード表!$B$10,IF($Q40=TIME(4,30,0),コード表!$B$11,IF($Q40=TIME(5,0,0),コード表!$B$12,IF($Q40=TIME(5,30,0),コード表!$B$13,IF($Q40=TIME(6,0,0),コード表!$B$14,IF($Q40=TIME(6,30,0),コード表!$B$15,IF($Q40=TIME(7,0,0),コード表!$B$16,IF($Q40=TIME(7,30,0),コード表!$B$17,IF($Q40=TIME(8,0,0),コード表!$B$18,IF($Q40=TIME(8,30,0),コード表!$B$19,IF($Q40=TIME(9,0,0),コード表!$B$20,IF($Q40=TIME(9,30,0),コード表!$B$21,IF($Q40=TIME(10,0,0),コード表!$B$22,IF($Q40=TIME(10,30,0),コード表!$B$23,IF($Q40=TIME(11,0,0),コード表!$B$24,IF($Q40=TIME(11,30,0),コード表!$B$25,IF($Q40=TIME(12,0,0),コード表!$B$26,IF($Q40=TIME(12,30,0),コード表!$B$27,IF($Q40=TIME(13,0,0),コード表!$B$28,IF($Q40=TIME(13,30,0),コード表!$B$29,IF($Q40=TIME(14,0,0),コード表!$B$30,IF($Q40=TIME(14,30,0),コード表!$B$31,IF($Q40=TIME(15,0,0),コード表!$B$32,IF($Q40=TIME(15,30,0),コード表!$B$33,IF($Q40=TIME(16,0,0),コード表!$B$34,""))))))))))))))))))))))))))))))))))</f>
        <v>0</v>
      </c>
      <c r="BB40" s="51">
        <f>IF($AK$7="有",0,IF($AK$7="",0,IF($Q40=TIME(0,30,0),コード表!$B$35,IF($Q40=TIME(1,0,0),コード表!$B$36,IF($Q40=TIME(1,30,0),コード表!$B$37,IF($Q40=TIME(2,0,0),コード表!$B$38,IF($Q40=TIME(2,30,0),コード表!$B$39,IF($Q40=TIME(3,0,0),コード表!$B$40,IF($Q40=TIME(3,30,0),コード表!$B$41,IF($Q40=TIME(4,0,0),コード表!$B$42,IF($Q40=TIME(4,30,0),コード表!$B$43,IF($Q40=TIME(5,0,0),コード表!$B$44,IF($Q40=TIME(5,30,0),コード表!$B$45,IF($Q40=TIME(6,0,0),コード表!$B$46,IF($Q40=TIME(6,30,0),コード表!$B$47,IF($Q40=TIME(7,0,0),コード表!$B$48,IF($Q40=TIME(7,30,0),コード表!$B$49,IF($Q40=TIME(8,0,0),コード表!$B$50,IF($Q40=TIME(8,30,0),コード表!$B$51,IF($Q40=TIME(9,0,0),コード表!$B$52,IF($Q40=TIME(9,30,0),コード表!$B$53,IF($Q40=TIME(10,0,0),コード表!$B$54,IF($Q40=TIME(10,30,0),コード表!$B$55,IF($Q40=TIME(11,0,0),コード表!$B$56,IF($Q40=TIME(11,30,0),コード表!$B$57,IF($Q40=TIME(12,0,0),コード表!$B$58,IF($Q40=TIME(12,30,0),コード表!$B$59,IF($Q40=TIME(13,0,0),コード表!$B$60,IF($Q40=TIME(13,30,0),コード表!$B$61,IF($Q40=TIME(14,0,0),コード表!$B$62,IF($Q40=TIME(14,30,0),コード表!$B$63,IF($Q40=TIME(15,0,0),コード表!$B$64,IF($Q40=TIME(15,30,0),コード表!$B$65,IF($Q40=TIME(16,0,0),コード表!$B$66,""))))))))))))))))))))))))))))))))))</f>
        <v>0</v>
      </c>
      <c r="BC40" s="51" t="str">
        <f>IF($AK$7="","",IF($AK$7="有","",IF(T40="","",IF($Q40=TIME(0,30,0),コード表!$B$67,IF($Q40=TIME(1,0,0),コード表!$B$68,IF($Q40=TIME(1,30,0),コード表!$B$69,IF($Q40=TIME(2,0,0),コード表!$B$70,IF($Q40=TIME(2,30,0),コード表!$B$71,IF($Q40=TIME(3,0,0),コード表!$B$72,IF($Q40=TIME(3,30,0),コード表!$B$73,IF($Q40=TIME(4,0,0),コード表!$B$74,IF($Q40=TIME(4,30,0),コード表!$B$75,IF($Q40=TIME(5,0,0),コード表!$B$76,IF($Q40=TIME(5,30,0),コード表!$B$77,IF($Q40=TIME(6,0,0),コード表!$B$78,IF($Q40=TIME(6,30,0),コード表!$B$79,IF($Q40=TIME(7,0,0),コード表!$B$80,IF($Q40=TIME(7,30,0),コード表!$B$81,IF($Q40=TIME(8,0,0),コード表!$B$82,IF($Q40=TIME(8,30,0),コード表!$B$83,IF($Q40=TIME(9,0,0),コード表!$B$84,IF($Q40=TIME(9,30,0),コード表!$B$85,IF($Q40=TIME(10,0,0),コード表!$B$86,IF($Q40=TIME(10,30,0),コード表!$B$87,IF($Q40=TIME(11,0,0),コード表!$B$88,IF($Q40=TIME(11,30,0),コード表!$B$89,IF($Q40=TIME(12,0,0),コード表!$B$90,IF($Q40=TIME(12,30,0),コード表!$B$91,IF($Q40=TIME(13,0,0),コード表!$B$92,IF($Q40=TIME(13,30,0),コード表!$B$93,IF($Q40=TIME(14,0,0),コード表!$B$94,IF($Q40=TIME(14,30,0),コード表!$B$95,IF($Q40=TIME(15,0,0),コード表!$B$96,IF($Q40=TIME(15,30,0),コード表!$B$97,IF($Q40=TIME(16,0,0),コード表!$B$98,"")))))))))))))))))))))))))))))))))))</f>
        <v/>
      </c>
      <c r="BD40" s="51" t="str">
        <f>IF($AK$7="","",IF($AK$7="有","",IF(V40="","",IF($Q40=TIME(0,30,0),コード表!$B$99,IF($Q40=TIME(1,0,0),コード表!$B$100,IF($Q40=TIME(1,30,0),コード表!$B$101,IF($Q40=TIME(2,0,0),コード表!$B$102,IF($Q40=TIME(2,30,0),コード表!$B$103,IF($Q40=TIME(3,0,0),コード表!$B$104,IF($Q40=TIME(3,30,0),コード表!$B$105,IF($Q40=TIME(4,0,0),コード表!$B$106,IF($Q40=TIME(4,30,0),コード表!$B$107,IF($Q40=TIME(5,0,0),コード表!$B$108,IF($Q40=TIME(5,30,0),コード表!$B$109,IF($Q40=TIME(6,0,0),コード表!$B$110,IF($Q40=TIME(6,30,0),コード表!$B$111,IF($Q40=TIME(7,0,0),コード表!$B$112,IF($Q40=TIME(7,30,0),コード表!$B$113,IF($Q40=TIME(8,0,0),コード表!$B$114,IF($Q40=TIME(8,30,0),コード表!$B$115,IF($Q40=TIME(9,0,0),コード表!$B$116,IF($Q40=TIME(9,30,0),コード表!$B$117,IF($Q40=TIME(10,0,0),コード表!$B$118,IF($Q40=TIME(10,30,0),コード表!$B$119,IF($Q40=TIME(11,0,0),コード表!$B$120,IF($Q40=TIME(11,30,0),コード表!$B$121,IF($Q40=TIME(12,0,0),コード表!$B$122,IF($Q40=TIME(12,30,0),コード表!$B$123,IF($Q40=TIME(13,0,0),コード表!$B$124,IF($Q40=TIME(13,30,0),コード表!$B$125,IF($Q40=TIME(14,0,0),コード表!$B$126,IF($Q40=TIME(14,30,0),コード表!$B$127,IF($Q40=TIME(15,0,0),コード表!$B$128,IF($Q40=TIME(15,30,0),コード表!$B$129,IF($Q40=TIME(16,0,0),コード表!$B$130,"")))))))))))))))))))))))))))))))))))</f>
        <v/>
      </c>
      <c r="BE40" s="52" t="str">
        <f t="shared" si="8"/>
        <v/>
      </c>
      <c r="BF40" s="52" t="str">
        <f t="shared" si="9"/>
        <v/>
      </c>
      <c r="BG40" s="52" t="str">
        <f t="shared" si="10"/>
        <v/>
      </c>
      <c r="BH40" s="52" t="str">
        <f t="shared" si="11"/>
        <v/>
      </c>
      <c r="BI40" s="51">
        <f>IF($AK$7="無",0,IF($AK$7="",0,IF($BF40=TIME(0,30,0),コード表!$B$131,IF($BF40=TIME(1,0,0),コード表!$B$132,IF($BF40=TIME(1,30,0),コード表!$B$133,IF($BF40=TIME(2,0,0),コード表!$B$134,IF($BF40=TIME(2,30,0),コード表!$B$135,IF($BF40=TIME(3,0,0),コード表!$B$136))))))))</f>
        <v>0</v>
      </c>
      <c r="BJ40" s="51">
        <f>IF($AK$7="無",0,IF($AK$7="",0,IF($BH40=TIME(0,30,0),コード表!$B$131,IF($BH40=TIME(1,0,0),コード表!$B$132,IF($BH40=TIME(1,30,0),コード表!$B$133,IF($BH40=TIME(2,0,0),コード表!$B$134,IF($BH40=TIME(2,30,0),コード表!$B$135,IF($BH40=TIME(3,0,0),コード表!$B$136,IF($BH40=TIME(3,30,0),コード表!$B$137,IF($BH40=TIME(4,0,0),コード表!$B$138,IF($BH40=TIME(4,30,0),コード表!$B$139,IF($BH40=TIME(5,0,0),コード表!$B$140,IF($BH40=TIME(5,30,0),コード表!$B$141,IF($BH40=TIME(6,0,0),コード表!$B$142))))))))))))))</f>
        <v>0</v>
      </c>
      <c r="BK40" s="51" t="str">
        <f>IF($AK$7="有","",IF(AND(T40="",V40=""),IF($BF40=TIME(0,30,0),コード表!$B$143,IF($BF40=TIME(1,0,0),コード表!$B$144,IF($BF40=TIME(1,30,0),コード表!$B$145,IF($BF40=TIME(2,0,0),コード表!$B$146,IF($BF40=TIME(2,30,0),コード表!$B$147,IF($BF40=TIME(3,0,0),コード表!$B$148)))))),IF(AND(T40="〇",V40=""),IF($BF40=TIME(0,30,0),コード表!$B$155,IF($BF40=TIME(1,0,0),コード表!$B$156,IF($BF40=TIME(1,30,0),コード表!$B$157,IF($BF40=TIME(2,0,0),コード表!$B$158,IF($BF40=TIME(2,30,0),コード表!$B$159,IF($BF40=TIME(3,0,0),コード表!$B$160)))))),IF(AND(T40="",V40="〇"),IF($BF40=TIME(0,30,0),コード表!$B$167,IF($BF40=TIME(1,0,0),コード表!$B$168,IF($BF40=TIME(1,30,0),コード表!$B$169,IF($BF40=TIME(2,0,0),コード表!$B$170,IF($BF40=TIME(2,30,0),コード表!$B$171,IF($BF40=TIME(3,0,0),コード表!$B$172))))))))))</f>
        <v/>
      </c>
      <c r="BL40" s="51" t="str">
        <f>IF($AK$7="有","",IF(AND(T40="",V40=""),IF($BH40=TIME(0,30,0),コード表!$B$143,IF($BH40=TIME(1,0,0),コード表!$B$144,IF($BH40=TIME(1,30,0),コード表!$B$145,IF($BH40=TIME(2,0,0),コード表!$B$146,IF($BH40=TIME(2,30,0),コード表!$B$147,IF($BH40=TIME(3,0,0),コード表!$B$148,IF($BH40=TIME(3,30,0),コード表!$B$149,IF($BH40=TIME(4,0,0),コード表!$B$150,IF($BH40=TIME(4,30,0),コード表!$B$151,IF($BH40=TIME(5,0,0),コード表!$B$152,IF($BH40=TIME(5,30,0),コード表!$B$153,IF($BH40=TIME(6,0,0),コード表!$B$154)))))))))))),IF(AND(T40="〇",V40=""),IF($BH40=TIME(0,30,0),コード表!$B$155,IF($BH40=TIME(1,0,0),コード表!$B$156,IF($BH40=TIME(1,30,0),コード表!$B$157,IF($BH40=TIME(2,0,0),コード表!$B$158,IF($BH40=TIME(2,30,0),コード表!$B$159,IF($BH40=TIME(3,0,0),コード表!$B$160,IF($BH40=TIME(3,30,0),コード表!$B$161,IF($BH40=TIME(4,0,0),コード表!$B$162,IF($BH40=TIME(4,30,0),コード表!$B$163,IF($BH40=TIME(5,0,0),コード表!$B$164,IF($BH40=TIME(5,30,0),コード表!$B$165,IF($BH40=TIME(6,0,0),コード表!$B$166)))))))))))),IF(AND(T40="",V40="〇"),IF($BH40=TIME(0,30,0),コード表!$B$167,IF($BH40=TIME(1,0,0),コード表!$B$168,IF($BH40=TIME(1,30,0),コード表!$B$169,IF($BH40=TIME(2,0,0),コード表!$B$170,IF($BH40=TIME(2,30,0),コード表!$B$171,IF($BH40=TIME(3,0,0),コード表!$B$172,IF($BH40=TIME(3,30,0),コード表!$B$173,IF($BH40=TIME(4,0,0),コード表!$B$174,IF($BH40=TIME(4,30,0),コード表!$B$175,IF($BH40=TIME(5,0,0),コード表!$B$176,IF($BH40=TIME(5,30,0),コード表!$B$177,IF($BH40=TIME(6,0,0),コード表!$B$178))))))))))))))))</f>
        <v/>
      </c>
      <c r="BM40" s="51">
        <f t="shared" si="12"/>
        <v>0</v>
      </c>
      <c r="BN40" s="77">
        <f t="shared" si="3"/>
        <v>0</v>
      </c>
      <c r="BO40" s="51">
        <f>IF(AD40=1,コード表!$B$179,IF(AD40=2,コード表!$B$180,IF(AD40=3,コード表!$B$181,IF(AD40=4,コード表!$B$182,IF(AD40=5,コード表!$B$183,IF('実績記録 (２枚用)'!AD40=6,コード表!$B$184,))))))</f>
        <v>0</v>
      </c>
      <c r="BP40" s="51">
        <f t="shared" si="13"/>
        <v>0</v>
      </c>
      <c r="BQ40" s="60"/>
      <c r="BR40" s="60"/>
      <c r="BS40" s="60"/>
      <c r="BU40" s="1">
        <f t="shared" si="14"/>
        <v>0</v>
      </c>
      <c r="BV40" s="1">
        <f t="shared" si="14"/>
        <v>0</v>
      </c>
      <c r="BW40" s="1">
        <f t="shared" si="14"/>
        <v>0</v>
      </c>
      <c r="BX40" s="1">
        <f t="shared" si="14"/>
        <v>0</v>
      </c>
      <c r="BZ40" s="93">
        <f t="shared" si="15"/>
        <v>0</v>
      </c>
    </row>
    <row r="41" spans="1:78" s="1" customFormat="1" ht="33" customHeight="1" thickTop="1" thickBot="1">
      <c r="A41" s="2"/>
      <c r="B41" s="14"/>
      <c r="C41" s="392"/>
      <c r="D41" s="224"/>
      <c r="E41" s="345" t="str">
        <f t="shared" si="0"/>
        <v/>
      </c>
      <c r="F41" s="346"/>
      <c r="G41" s="356"/>
      <c r="H41" s="357"/>
      <c r="I41" s="88" t="s">
        <v>50</v>
      </c>
      <c r="J41" s="358"/>
      <c r="K41" s="357"/>
      <c r="L41" s="358"/>
      <c r="M41" s="357"/>
      <c r="N41" s="88" t="s">
        <v>50</v>
      </c>
      <c r="O41" s="223"/>
      <c r="P41" s="295"/>
      <c r="Q41" s="348" t="str">
        <f t="shared" si="16"/>
        <v/>
      </c>
      <c r="R41" s="349"/>
      <c r="S41" s="350"/>
      <c r="T41" s="298"/>
      <c r="U41" s="261"/>
      <c r="V41" s="203"/>
      <c r="W41" s="261"/>
      <c r="X41" s="296" t="str">
        <f t="shared" si="1"/>
        <v/>
      </c>
      <c r="Y41" s="297"/>
      <c r="Z41" s="310" t="str">
        <f t="shared" si="4"/>
        <v/>
      </c>
      <c r="AA41" s="312"/>
      <c r="AB41" s="453"/>
      <c r="AC41" s="454"/>
      <c r="AD41" s="203"/>
      <c r="AE41" s="204"/>
      <c r="AF41" s="341">
        <f t="shared" si="2"/>
        <v>0</v>
      </c>
      <c r="AG41" s="342"/>
      <c r="AH41" s="342"/>
      <c r="AI41" s="343"/>
      <c r="AJ41" s="396" t="str">
        <f t="shared" si="5"/>
        <v/>
      </c>
      <c r="AK41" s="397"/>
      <c r="AL41" s="190"/>
      <c r="AM41" s="177"/>
      <c r="AN41" s="177"/>
      <c r="AO41" s="177"/>
      <c r="AP41" s="177"/>
      <c r="AQ41" s="177"/>
      <c r="AR41" s="177"/>
      <c r="AS41" s="177"/>
      <c r="AT41" s="178"/>
      <c r="AU41" s="87"/>
      <c r="AV41" s="2"/>
      <c r="AW41" s="69" t="str">
        <f>IF(C41="","",DATE(請求書!$K$29,請求書!$Q$29,'実績記録 (２枚用)'!C41))</f>
        <v/>
      </c>
      <c r="AX41" s="52">
        <f t="shared" si="6"/>
        <v>0</v>
      </c>
      <c r="AY41" s="52">
        <f t="shared" si="7"/>
        <v>0</v>
      </c>
      <c r="AZ41" s="52">
        <f t="shared" si="17"/>
        <v>0</v>
      </c>
      <c r="BA41" s="51">
        <f>IF($AK$7="無",0,IF($AK$7="",0,IF($Q41=TIME(0,30,0),コード表!$B$3,IF($Q41=TIME(1,0,0),コード表!$B$4,IF($Q41=TIME(1,30,0),コード表!$B$5,IF($Q41=TIME(2,0,0),コード表!$B$6,IF($Q41=TIME(2,30,0),コード表!$B$7,IF($Q41=TIME(3,0,0),コード表!$B$8,IF($Q41=TIME(3,30,0),コード表!$B$9,IF($Q41=TIME(4,0,0),コード表!$B$10,IF($Q41=TIME(4,30,0),コード表!$B$11,IF($Q41=TIME(5,0,0),コード表!$B$12,IF($Q41=TIME(5,30,0),コード表!$B$13,IF($Q41=TIME(6,0,0),コード表!$B$14,IF($Q41=TIME(6,30,0),コード表!$B$15,IF($Q41=TIME(7,0,0),コード表!$B$16,IF($Q41=TIME(7,30,0),コード表!$B$17,IF($Q41=TIME(8,0,0),コード表!$B$18,IF($Q41=TIME(8,30,0),コード表!$B$19,IF($Q41=TIME(9,0,0),コード表!$B$20,IF($Q41=TIME(9,30,0),コード表!$B$21,IF($Q41=TIME(10,0,0),コード表!$B$22,IF($Q41=TIME(10,30,0),コード表!$B$23,IF($Q41=TIME(11,0,0),コード表!$B$24,IF($Q41=TIME(11,30,0),コード表!$B$25,IF($Q41=TIME(12,0,0),コード表!$B$26,IF($Q41=TIME(12,30,0),コード表!$B$27,IF($Q41=TIME(13,0,0),コード表!$B$28,IF($Q41=TIME(13,30,0),コード表!$B$29,IF($Q41=TIME(14,0,0),コード表!$B$30,IF($Q41=TIME(14,30,0),コード表!$B$31,IF($Q41=TIME(15,0,0),コード表!$B$32,IF($Q41=TIME(15,30,0),コード表!$B$33,IF($Q41=TIME(16,0,0),コード表!$B$34,""))))))))))))))))))))))))))))))))))</f>
        <v>0</v>
      </c>
      <c r="BB41" s="51">
        <f>IF($AK$7="有",0,IF($AK$7="",0,IF($Q41=TIME(0,30,0),コード表!$B$35,IF($Q41=TIME(1,0,0),コード表!$B$36,IF($Q41=TIME(1,30,0),コード表!$B$37,IF($Q41=TIME(2,0,0),コード表!$B$38,IF($Q41=TIME(2,30,0),コード表!$B$39,IF($Q41=TIME(3,0,0),コード表!$B$40,IF($Q41=TIME(3,30,0),コード表!$B$41,IF($Q41=TIME(4,0,0),コード表!$B$42,IF($Q41=TIME(4,30,0),コード表!$B$43,IF($Q41=TIME(5,0,0),コード表!$B$44,IF($Q41=TIME(5,30,0),コード表!$B$45,IF($Q41=TIME(6,0,0),コード表!$B$46,IF($Q41=TIME(6,30,0),コード表!$B$47,IF($Q41=TIME(7,0,0),コード表!$B$48,IF($Q41=TIME(7,30,0),コード表!$B$49,IF($Q41=TIME(8,0,0),コード表!$B$50,IF($Q41=TIME(8,30,0),コード表!$B$51,IF($Q41=TIME(9,0,0),コード表!$B$52,IF($Q41=TIME(9,30,0),コード表!$B$53,IF($Q41=TIME(10,0,0),コード表!$B$54,IF($Q41=TIME(10,30,0),コード表!$B$55,IF($Q41=TIME(11,0,0),コード表!$B$56,IF($Q41=TIME(11,30,0),コード表!$B$57,IF($Q41=TIME(12,0,0),コード表!$B$58,IF($Q41=TIME(12,30,0),コード表!$B$59,IF($Q41=TIME(13,0,0),コード表!$B$60,IF($Q41=TIME(13,30,0),コード表!$B$61,IF($Q41=TIME(14,0,0),コード表!$B$62,IF($Q41=TIME(14,30,0),コード表!$B$63,IF($Q41=TIME(15,0,0),コード表!$B$64,IF($Q41=TIME(15,30,0),コード表!$B$65,IF($Q41=TIME(16,0,0),コード表!$B$66,""))))))))))))))))))))))))))))))))))</f>
        <v>0</v>
      </c>
      <c r="BC41" s="51" t="str">
        <f>IF($AK$7="","",IF($AK$7="有","",IF(T41="","",IF($Q41=TIME(0,30,0),コード表!$B$67,IF($Q41=TIME(1,0,0),コード表!$B$68,IF($Q41=TIME(1,30,0),コード表!$B$69,IF($Q41=TIME(2,0,0),コード表!$B$70,IF($Q41=TIME(2,30,0),コード表!$B$71,IF($Q41=TIME(3,0,0),コード表!$B$72,IF($Q41=TIME(3,30,0),コード表!$B$73,IF($Q41=TIME(4,0,0),コード表!$B$74,IF($Q41=TIME(4,30,0),コード表!$B$75,IF($Q41=TIME(5,0,0),コード表!$B$76,IF($Q41=TIME(5,30,0),コード表!$B$77,IF($Q41=TIME(6,0,0),コード表!$B$78,IF($Q41=TIME(6,30,0),コード表!$B$79,IF($Q41=TIME(7,0,0),コード表!$B$80,IF($Q41=TIME(7,30,0),コード表!$B$81,IF($Q41=TIME(8,0,0),コード表!$B$82,IF($Q41=TIME(8,30,0),コード表!$B$83,IF($Q41=TIME(9,0,0),コード表!$B$84,IF($Q41=TIME(9,30,0),コード表!$B$85,IF($Q41=TIME(10,0,0),コード表!$B$86,IF($Q41=TIME(10,30,0),コード表!$B$87,IF($Q41=TIME(11,0,0),コード表!$B$88,IF($Q41=TIME(11,30,0),コード表!$B$89,IF($Q41=TIME(12,0,0),コード表!$B$90,IF($Q41=TIME(12,30,0),コード表!$B$91,IF($Q41=TIME(13,0,0),コード表!$B$92,IF($Q41=TIME(13,30,0),コード表!$B$93,IF($Q41=TIME(14,0,0),コード表!$B$94,IF($Q41=TIME(14,30,0),コード表!$B$95,IF($Q41=TIME(15,0,0),コード表!$B$96,IF($Q41=TIME(15,30,0),コード表!$B$97,IF($Q41=TIME(16,0,0),コード表!$B$98,"")))))))))))))))))))))))))))))))))))</f>
        <v/>
      </c>
      <c r="BD41" s="51" t="str">
        <f>IF($AK$7="","",IF($AK$7="有","",IF(V41="","",IF($Q41=TIME(0,30,0),コード表!$B$99,IF($Q41=TIME(1,0,0),コード表!$B$100,IF($Q41=TIME(1,30,0),コード表!$B$101,IF($Q41=TIME(2,0,0),コード表!$B$102,IF($Q41=TIME(2,30,0),コード表!$B$103,IF($Q41=TIME(3,0,0),コード表!$B$104,IF($Q41=TIME(3,30,0),コード表!$B$105,IF($Q41=TIME(4,0,0),コード表!$B$106,IF($Q41=TIME(4,30,0),コード表!$B$107,IF($Q41=TIME(5,0,0),コード表!$B$108,IF($Q41=TIME(5,30,0),コード表!$B$109,IF($Q41=TIME(6,0,0),コード表!$B$110,IF($Q41=TIME(6,30,0),コード表!$B$111,IF($Q41=TIME(7,0,0),コード表!$B$112,IF($Q41=TIME(7,30,0),コード表!$B$113,IF($Q41=TIME(8,0,0),コード表!$B$114,IF($Q41=TIME(8,30,0),コード表!$B$115,IF($Q41=TIME(9,0,0),コード表!$B$116,IF($Q41=TIME(9,30,0),コード表!$B$117,IF($Q41=TIME(10,0,0),コード表!$B$118,IF($Q41=TIME(10,30,0),コード表!$B$119,IF($Q41=TIME(11,0,0),コード表!$B$120,IF($Q41=TIME(11,30,0),コード表!$B$121,IF($Q41=TIME(12,0,0),コード表!$B$122,IF($Q41=TIME(12,30,0),コード表!$B$123,IF($Q41=TIME(13,0,0),コード表!$B$124,IF($Q41=TIME(13,30,0),コード表!$B$125,IF($Q41=TIME(14,0,0),コード表!$B$126,IF($Q41=TIME(14,30,0),コード表!$B$127,IF($Q41=TIME(15,0,0),コード表!$B$128,IF($Q41=TIME(15,30,0),コード表!$B$129,IF($Q41=TIME(16,0,0),コード表!$B$130,"")))))))))))))))))))))))))))))))))))</f>
        <v/>
      </c>
      <c r="BE41" s="52" t="str">
        <f t="shared" si="8"/>
        <v/>
      </c>
      <c r="BF41" s="52" t="str">
        <f t="shared" si="9"/>
        <v/>
      </c>
      <c r="BG41" s="52" t="str">
        <f t="shared" si="10"/>
        <v/>
      </c>
      <c r="BH41" s="52" t="str">
        <f t="shared" si="11"/>
        <v/>
      </c>
      <c r="BI41" s="51">
        <f>IF($AK$7="無",0,IF($AK$7="",0,IF($BF41=TIME(0,30,0),コード表!$B$131,IF($BF41=TIME(1,0,0),コード表!$B$132,IF($BF41=TIME(1,30,0),コード表!$B$133,IF($BF41=TIME(2,0,0),コード表!$B$134,IF($BF41=TIME(2,30,0),コード表!$B$135,IF($BF41=TIME(3,0,0),コード表!$B$136))))))))</f>
        <v>0</v>
      </c>
      <c r="BJ41" s="51">
        <f>IF($AK$7="無",0,IF($AK$7="",0,IF($BH41=TIME(0,30,0),コード表!$B$131,IF($BH41=TIME(1,0,0),コード表!$B$132,IF($BH41=TIME(1,30,0),コード表!$B$133,IF($BH41=TIME(2,0,0),コード表!$B$134,IF($BH41=TIME(2,30,0),コード表!$B$135,IF($BH41=TIME(3,0,0),コード表!$B$136,IF($BH41=TIME(3,30,0),コード表!$B$137,IF($BH41=TIME(4,0,0),コード表!$B$138,IF($BH41=TIME(4,30,0),コード表!$B$139,IF($BH41=TIME(5,0,0),コード表!$B$140,IF($BH41=TIME(5,30,0),コード表!$B$141,IF($BH41=TIME(6,0,0),コード表!$B$142))))))))))))))</f>
        <v>0</v>
      </c>
      <c r="BK41" s="51" t="str">
        <f>IF($AK$7="有","",IF(AND(T41="",V41=""),IF($BF41=TIME(0,30,0),コード表!$B$143,IF($BF41=TIME(1,0,0),コード表!$B$144,IF($BF41=TIME(1,30,0),コード表!$B$145,IF($BF41=TIME(2,0,0),コード表!$B$146,IF($BF41=TIME(2,30,0),コード表!$B$147,IF($BF41=TIME(3,0,0),コード表!$B$148)))))),IF(AND(T41="〇",V41=""),IF($BF41=TIME(0,30,0),コード表!$B$155,IF($BF41=TIME(1,0,0),コード表!$B$156,IF($BF41=TIME(1,30,0),コード表!$B$157,IF($BF41=TIME(2,0,0),コード表!$B$158,IF($BF41=TIME(2,30,0),コード表!$B$159,IF($BF41=TIME(3,0,0),コード表!$B$160)))))),IF(AND(T41="",V41="〇"),IF($BF41=TIME(0,30,0),コード表!$B$167,IF($BF41=TIME(1,0,0),コード表!$B$168,IF($BF41=TIME(1,30,0),コード表!$B$169,IF($BF41=TIME(2,0,0),コード表!$B$170,IF($BF41=TIME(2,30,0),コード表!$B$171,IF($BF41=TIME(3,0,0),コード表!$B$172))))))))))</f>
        <v/>
      </c>
      <c r="BL41" s="51" t="str">
        <f>IF($AK$7="有","",IF(AND(T41="",V41=""),IF($BH41=TIME(0,30,0),コード表!$B$143,IF($BH41=TIME(1,0,0),コード表!$B$144,IF($BH41=TIME(1,30,0),コード表!$B$145,IF($BH41=TIME(2,0,0),コード表!$B$146,IF($BH41=TIME(2,30,0),コード表!$B$147,IF($BH41=TIME(3,0,0),コード表!$B$148,IF($BH41=TIME(3,30,0),コード表!$B$149,IF($BH41=TIME(4,0,0),コード表!$B$150,IF($BH41=TIME(4,30,0),コード表!$B$151,IF($BH41=TIME(5,0,0),コード表!$B$152,IF($BH41=TIME(5,30,0),コード表!$B$153,IF($BH41=TIME(6,0,0),コード表!$B$154)))))))))))),IF(AND(T41="〇",V41=""),IF($BH41=TIME(0,30,0),コード表!$B$155,IF($BH41=TIME(1,0,0),コード表!$B$156,IF($BH41=TIME(1,30,0),コード表!$B$157,IF($BH41=TIME(2,0,0),コード表!$B$158,IF($BH41=TIME(2,30,0),コード表!$B$159,IF($BH41=TIME(3,0,0),コード表!$B$160,IF($BH41=TIME(3,30,0),コード表!$B$161,IF($BH41=TIME(4,0,0),コード表!$B$162,IF($BH41=TIME(4,30,0),コード表!$B$163,IF($BH41=TIME(5,0,0),コード表!$B$164,IF($BH41=TIME(5,30,0),コード表!$B$165,IF($BH41=TIME(6,0,0),コード表!$B$166)))))))))))),IF(AND(T41="",V41="〇"),IF($BH41=TIME(0,30,0),コード表!$B$167,IF($BH41=TIME(1,0,0),コード表!$B$168,IF($BH41=TIME(1,30,0),コード表!$B$169,IF($BH41=TIME(2,0,0),コード表!$B$170,IF($BH41=TIME(2,30,0),コード表!$B$171,IF($BH41=TIME(3,0,0),コード表!$B$172,IF($BH41=TIME(3,30,0),コード表!$B$173,IF($BH41=TIME(4,0,0),コード表!$B$174,IF($BH41=TIME(4,30,0),コード表!$B$175,IF($BH41=TIME(5,0,0),コード表!$B$176,IF($BH41=TIME(5,30,0),コード表!$B$177,IF($BH41=TIME(6,0,0),コード表!$B$178))))))))))))))))</f>
        <v/>
      </c>
      <c r="BM41" s="51">
        <f t="shared" si="12"/>
        <v>0</v>
      </c>
      <c r="BN41" s="77">
        <f t="shared" si="3"/>
        <v>0</v>
      </c>
      <c r="BO41" s="51">
        <f>IF(AD41=1,コード表!$B$179,IF(AD41=2,コード表!$B$180,IF(AD41=3,コード表!$B$181,IF(AD41=4,コード表!$B$182,IF(AD41=5,コード表!$B$183,IF('実績記録 (２枚用)'!AD41=6,コード表!$B$184,))))))</f>
        <v>0</v>
      </c>
      <c r="BP41" s="51">
        <f t="shared" si="13"/>
        <v>0</v>
      </c>
      <c r="BQ41" s="60"/>
      <c r="BR41" s="60"/>
      <c r="BS41" s="60"/>
      <c r="BU41" s="1">
        <f t="shared" si="14"/>
        <v>0</v>
      </c>
      <c r="BV41" s="1">
        <f t="shared" si="14"/>
        <v>0</v>
      </c>
      <c r="BW41" s="1">
        <f t="shared" si="14"/>
        <v>0</v>
      </c>
      <c r="BX41" s="1">
        <f t="shared" si="14"/>
        <v>0</v>
      </c>
      <c r="BZ41" s="93">
        <f t="shared" si="15"/>
        <v>0</v>
      </c>
    </row>
    <row r="42" spans="1:78" s="1" customFormat="1" ht="33" customHeight="1" thickTop="1" thickBot="1">
      <c r="A42" s="2"/>
      <c r="B42" s="14"/>
      <c r="C42" s="392"/>
      <c r="D42" s="224"/>
      <c r="E42" s="345" t="str">
        <f t="shared" si="0"/>
        <v/>
      </c>
      <c r="F42" s="346"/>
      <c r="G42" s="356"/>
      <c r="H42" s="357"/>
      <c r="I42" s="88" t="s">
        <v>50</v>
      </c>
      <c r="J42" s="358"/>
      <c r="K42" s="357"/>
      <c r="L42" s="358"/>
      <c r="M42" s="357"/>
      <c r="N42" s="88" t="s">
        <v>50</v>
      </c>
      <c r="O42" s="223"/>
      <c r="P42" s="295"/>
      <c r="Q42" s="348" t="str">
        <f t="shared" si="16"/>
        <v/>
      </c>
      <c r="R42" s="349"/>
      <c r="S42" s="350"/>
      <c r="T42" s="298"/>
      <c r="U42" s="261"/>
      <c r="V42" s="203"/>
      <c r="W42" s="261"/>
      <c r="X42" s="296" t="str">
        <f t="shared" si="1"/>
        <v/>
      </c>
      <c r="Y42" s="297"/>
      <c r="Z42" s="310" t="str">
        <f t="shared" si="4"/>
        <v/>
      </c>
      <c r="AA42" s="312"/>
      <c r="AB42" s="453"/>
      <c r="AC42" s="454"/>
      <c r="AD42" s="203"/>
      <c r="AE42" s="204"/>
      <c r="AF42" s="341">
        <f t="shared" si="2"/>
        <v>0</v>
      </c>
      <c r="AG42" s="342"/>
      <c r="AH42" s="342"/>
      <c r="AI42" s="343"/>
      <c r="AJ42" s="396" t="str">
        <f t="shared" si="5"/>
        <v/>
      </c>
      <c r="AK42" s="397"/>
      <c r="AL42" s="190"/>
      <c r="AM42" s="177"/>
      <c r="AN42" s="177"/>
      <c r="AO42" s="177"/>
      <c r="AP42" s="177"/>
      <c r="AQ42" s="177"/>
      <c r="AR42" s="177"/>
      <c r="AS42" s="177"/>
      <c r="AT42" s="178"/>
      <c r="AU42" s="87"/>
      <c r="AV42" s="2"/>
      <c r="AW42" s="69" t="str">
        <f>IF(C42="","",DATE(請求書!$K$29,請求書!$Q$29,'実績記録 (２枚用)'!C42))</f>
        <v/>
      </c>
      <c r="AX42" s="52">
        <f t="shared" si="6"/>
        <v>0</v>
      </c>
      <c r="AY42" s="52">
        <f t="shared" si="7"/>
        <v>0</v>
      </c>
      <c r="AZ42" s="52">
        <f t="shared" si="17"/>
        <v>0</v>
      </c>
      <c r="BA42" s="51">
        <f>IF($AK$7="無",0,IF($AK$7="",0,IF($Q42=TIME(0,30,0),コード表!$B$3,IF($Q42=TIME(1,0,0),コード表!$B$4,IF($Q42=TIME(1,30,0),コード表!$B$5,IF($Q42=TIME(2,0,0),コード表!$B$6,IF($Q42=TIME(2,30,0),コード表!$B$7,IF($Q42=TIME(3,0,0),コード表!$B$8,IF($Q42=TIME(3,30,0),コード表!$B$9,IF($Q42=TIME(4,0,0),コード表!$B$10,IF($Q42=TIME(4,30,0),コード表!$B$11,IF($Q42=TIME(5,0,0),コード表!$B$12,IF($Q42=TIME(5,30,0),コード表!$B$13,IF($Q42=TIME(6,0,0),コード表!$B$14,IF($Q42=TIME(6,30,0),コード表!$B$15,IF($Q42=TIME(7,0,0),コード表!$B$16,IF($Q42=TIME(7,30,0),コード表!$B$17,IF($Q42=TIME(8,0,0),コード表!$B$18,IF($Q42=TIME(8,30,0),コード表!$B$19,IF($Q42=TIME(9,0,0),コード表!$B$20,IF($Q42=TIME(9,30,0),コード表!$B$21,IF($Q42=TIME(10,0,0),コード表!$B$22,IF($Q42=TIME(10,30,0),コード表!$B$23,IF($Q42=TIME(11,0,0),コード表!$B$24,IF($Q42=TIME(11,30,0),コード表!$B$25,IF($Q42=TIME(12,0,0),コード表!$B$26,IF($Q42=TIME(12,30,0),コード表!$B$27,IF($Q42=TIME(13,0,0),コード表!$B$28,IF($Q42=TIME(13,30,0),コード表!$B$29,IF($Q42=TIME(14,0,0),コード表!$B$30,IF($Q42=TIME(14,30,0),コード表!$B$31,IF($Q42=TIME(15,0,0),コード表!$B$32,IF($Q42=TIME(15,30,0),コード表!$B$33,IF($Q42=TIME(16,0,0),コード表!$B$34,""))))))))))))))))))))))))))))))))))</f>
        <v>0</v>
      </c>
      <c r="BB42" s="51">
        <f>IF($AK$7="有",0,IF($AK$7="",0,IF($Q42=TIME(0,30,0),コード表!$B$35,IF($Q42=TIME(1,0,0),コード表!$B$36,IF($Q42=TIME(1,30,0),コード表!$B$37,IF($Q42=TIME(2,0,0),コード表!$B$38,IF($Q42=TIME(2,30,0),コード表!$B$39,IF($Q42=TIME(3,0,0),コード表!$B$40,IF($Q42=TIME(3,30,0),コード表!$B$41,IF($Q42=TIME(4,0,0),コード表!$B$42,IF($Q42=TIME(4,30,0),コード表!$B$43,IF($Q42=TIME(5,0,0),コード表!$B$44,IF($Q42=TIME(5,30,0),コード表!$B$45,IF($Q42=TIME(6,0,0),コード表!$B$46,IF($Q42=TIME(6,30,0),コード表!$B$47,IF($Q42=TIME(7,0,0),コード表!$B$48,IF($Q42=TIME(7,30,0),コード表!$B$49,IF($Q42=TIME(8,0,0),コード表!$B$50,IF($Q42=TIME(8,30,0),コード表!$B$51,IF($Q42=TIME(9,0,0),コード表!$B$52,IF($Q42=TIME(9,30,0),コード表!$B$53,IF($Q42=TIME(10,0,0),コード表!$B$54,IF($Q42=TIME(10,30,0),コード表!$B$55,IF($Q42=TIME(11,0,0),コード表!$B$56,IF($Q42=TIME(11,30,0),コード表!$B$57,IF($Q42=TIME(12,0,0),コード表!$B$58,IF($Q42=TIME(12,30,0),コード表!$B$59,IF($Q42=TIME(13,0,0),コード表!$B$60,IF($Q42=TIME(13,30,0),コード表!$B$61,IF($Q42=TIME(14,0,0),コード表!$B$62,IF($Q42=TIME(14,30,0),コード表!$B$63,IF($Q42=TIME(15,0,0),コード表!$B$64,IF($Q42=TIME(15,30,0),コード表!$B$65,IF($Q42=TIME(16,0,0),コード表!$B$66,""))))))))))))))))))))))))))))))))))</f>
        <v>0</v>
      </c>
      <c r="BC42" s="51" t="str">
        <f>IF($AK$7="","",IF($AK$7="有","",IF(T42="","",IF($Q42=TIME(0,30,0),コード表!$B$67,IF($Q42=TIME(1,0,0),コード表!$B$68,IF($Q42=TIME(1,30,0),コード表!$B$69,IF($Q42=TIME(2,0,0),コード表!$B$70,IF($Q42=TIME(2,30,0),コード表!$B$71,IF($Q42=TIME(3,0,0),コード表!$B$72,IF($Q42=TIME(3,30,0),コード表!$B$73,IF($Q42=TIME(4,0,0),コード表!$B$74,IF($Q42=TIME(4,30,0),コード表!$B$75,IF($Q42=TIME(5,0,0),コード表!$B$76,IF($Q42=TIME(5,30,0),コード表!$B$77,IF($Q42=TIME(6,0,0),コード表!$B$78,IF($Q42=TIME(6,30,0),コード表!$B$79,IF($Q42=TIME(7,0,0),コード表!$B$80,IF($Q42=TIME(7,30,0),コード表!$B$81,IF($Q42=TIME(8,0,0),コード表!$B$82,IF($Q42=TIME(8,30,0),コード表!$B$83,IF($Q42=TIME(9,0,0),コード表!$B$84,IF($Q42=TIME(9,30,0),コード表!$B$85,IF($Q42=TIME(10,0,0),コード表!$B$86,IF($Q42=TIME(10,30,0),コード表!$B$87,IF($Q42=TIME(11,0,0),コード表!$B$88,IF($Q42=TIME(11,30,0),コード表!$B$89,IF($Q42=TIME(12,0,0),コード表!$B$90,IF($Q42=TIME(12,30,0),コード表!$B$91,IF($Q42=TIME(13,0,0),コード表!$B$92,IF($Q42=TIME(13,30,0),コード表!$B$93,IF($Q42=TIME(14,0,0),コード表!$B$94,IF($Q42=TIME(14,30,0),コード表!$B$95,IF($Q42=TIME(15,0,0),コード表!$B$96,IF($Q42=TIME(15,30,0),コード表!$B$97,IF($Q42=TIME(16,0,0),コード表!$B$98,"")))))))))))))))))))))))))))))))))))</f>
        <v/>
      </c>
      <c r="BD42" s="51" t="str">
        <f>IF($AK$7="","",IF($AK$7="有","",IF(V42="","",IF($Q42=TIME(0,30,0),コード表!$B$99,IF($Q42=TIME(1,0,0),コード表!$B$100,IF($Q42=TIME(1,30,0),コード表!$B$101,IF($Q42=TIME(2,0,0),コード表!$B$102,IF($Q42=TIME(2,30,0),コード表!$B$103,IF($Q42=TIME(3,0,0),コード表!$B$104,IF($Q42=TIME(3,30,0),コード表!$B$105,IF($Q42=TIME(4,0,0),コード表!$B$106,IF($Q42=TIME(4,30,0),コード表!$B$107,IF($Q42=TIME(5,0,0),コード表!$B$108,IF($Q42=TIME(5,30,0),コード表!$B$109,IF($Q42=TIME(6,0,0),コード表!$B$110,IF($Q42=TIME(6,30,0),コード表!$B$111,IF($Q42=TIME(7,0,0),コード表!$B$112,IF($Q42=TIME(7,30,0),コード表!$B$113,IF($Q42=TIME(8,0,0),コード表!$B$114,IF($Q42=TIME(8,30,0),コード表!$B$115,IF($Q42=TIME(9,0,0),コード表!$B$116,IF($Q42=TIME(9,30,0),コード表!$B$117,IF($Q42=TIME(10,0,0),コード表!$B$118,IF($Q42=TIME(10,30,0),コード表!$B$119,IF($Q42=TIME(11,0,0),コード表!$B$120,IF($Q42=TIME(11,30,0),コード表!$B$121,IF($Q42=TIME(12,0,0),コード表!$B$122,IF($Q42=TIME(12,30,0),コード表!$B$123,IF($Q42=TIME(13,0,0),コード表!$B$124,IF($Q42=TIME(13,30,0),コード表!$B$125,IF($Q42=TIME(14,0,0),コード表!$B$126,IF($Q42=TIME(14,30,0),コード表!$B$127,IF($Q42=TIME(15,0,0),コード表!$B$128,IF($Q42=TIME(15,30,0),コード表!$B$129,IF($Q42=TIME(16,0,0),コード表!$B$130,"")))))))))))))))))))))))))))))))))))</f>
        <v/>
      </c>
      <c r="BE42" s="52" t="str">
        <f t="shared" si="8"/>
        <v/>
      </c>
      <c r="BF42" s="52" t="str">
        <f t="shared" si="9"/>
        <v/>
      </c>
      <c r="BG42" s="52" t="str">
        <f t="shared" si="10"/>
        <v/>
      </c>
      <c r="BH42" s="52" t="str">
        <f t="shared" si="11"/>
        <v/>
      </c>
      <c r="BI42" s="51">
        <f>IF($AK$7="無",0,IF($AK$7="",0,IF($BF42=TIME(0,30,0),コード表!$B$131,IF($BF42=TIME(1,0,0),コード表!$B$132,IF($BF42=TIME(1,30,0),コード表!$B$133,IF($BF42=TIME(2,0,0),コード表!$B$134,IF($BF42=TIME(2,30,0),コード表!$B$135,IF($BF42=TIME(3,0,0),コード表!$B$136))))))))</f>
        <v>0</v>
      </c>
      <c r="BJ42" s="51">
        <f>IF($AK$7="無",0,IF($AK$7="",0,IF($BH42=TIME(0,30,0),コード表!$B$131,IF($BH42=TIME(1,0,0),コード表!$B$132,IF($BH42=TIME(1,30,0),コード表!$B$133,IF($BH42=TIME(2,0,0),コード表!$B$134,IF($BH42=TIME(2,30,0),コード表!$B$135,IF($BH42=TIME(3,0,0),コード表!$B$136,IF($BH42=TIME(3,30,0),コード表!$B$137,IF($BH42=TIME(4,0,0),コード表!$B$138,IF($BH42=TIME(4,30,0),コード表!$B$139,IF($BH42=TIME(5,0,0),コード表!$B$140,IF($BH42=TIME(5,30,0),コード表!$B$141,IF($BH42=TIME(6,0,0),コード表!$B$142))))))))))))))</f>
        <v>0</v>
      </c>
      <c r="BK42" s="51" t="str">
        <f>IF($AK$7="有","",IF(AND(T42="",V42=""),IF($BF42=TIME(0,30,0),コード表!$B$143,IF($BF42=TIME(1,0,0),コード表!$B$144,IF($BF42=TIME(1,30,0),コード表!$B$145,IF($BF42=TIME(2,0,0),コード表!$B$146,IF($BF42=TIME(2,30,0),コード表!$B$147,IF($BF42=TIME(3,0,0),コード表!$B$148)))))),IF(AND(T42="〇",V42=""),IF($BF42=TIME(0,30,0),コード表!$B$155,IF($BF42=TIME(1,0,0),コード表!$B$156,IF($BF42=TIME(1,30,0),コード表!$B$157,IF($BF42=TIME(2,0,0),コード表!$B$158,IF($BF42=TIME(2,30,0),コード表!$B$159,IF($BF42=TIME(3,0,0),コード表!$B$160)))))),IF(AND(T42="",V42="〇"),IF($BF42=TIME(0,30,0),コード表!$B$167,IF($BF42=TIME(1,0,0),コード表!$B$168,IF($BF42=TIME(1,30,0),コード表!$B$169,IF($BF42=TIME(2,0,0),コード表!$B$170,IF($BF42=TIME(2,30,0),コード表!$B$171,IF($BF42=TIME(3,0,0),コード表!$B$172))))))))))</f>
        <v/>
      </c>
      <c r="BL42" s="51" t="str">
        <f>IF($AK$7="有","",IF(AND(T42="",V42=""),IF($BH42=TIME(0,30,0),コード表!$B$143,IF($BH42=TIME(1,0,0),コード表!$B$144,IF($BH42=TIME(1,30,0),コード表!$B$145,IF($BH42=TIME(2,0,0),コード表!$B$146,IF($BH42=TIME(2,30,0),コード表!$B$147,IF($BH42=TIME(3,0,0),コード表!$B$148,IF($BH42=TIME(3,30,0),コード表!$B$149,IF($BH42=TIME(4,0,0),コード表!$B$150,IF($BH42=TIME(4,30,0),コード表!$B$151,IF($BH42=TIME(5,0,0),コード表!$B$152,IF($BH42=TIME(5,30,0),コード表!$B$153,IF($BH42=TIME(6,0,0),コード表!$B$154)))))))))))),IF(AND(T42="〇",V42=""),IF($BH42=TIME(0,30,0),コード表!$B$155,IF($BH42=TIME(1,0,0),コード表!$B$156,IF($BH42=TIME(1,30,0),コード表!$B$157,IF($BH42=TIME(2,0,0),コード表!$B$158,IF($BH42=TIME(2,30,0),コード表!$B$159,IF($BH42=TIME(3,0,0),コード表!$B$160,IF($BH42=TIME(3,30,0),コード表!$B$161,IF($BH42=TIME(4,0,0),コード表!$B$162,IF($BH42=TIME(4,30,0),コード表!$B$163,IF($BH42=TIME(5,0,0),コード表!$B$164,IF($BH42=TIME(5,30,0),コード表!$B$165,IF($BH42=TIME(6,0,0),コード表!$B$166)))))))))))),IF(AND(T42="",V42="〇"),IF($BH42=TIME(0,30,0),コード表!$B$167,IF($BH42=TIME(1,0,0),コード表!$B$168,IF($BH42=TIME(1,30,0),コード表!$B$169,IF($BH42=TIME(2,0,0),コード表!$B$170,IF($BH42=TIME(2,30,0),コード表!$B$171,IF($BH42=TIME(3,0,0),コード表!$B$172,IF($BH42=TIME(3,30,0),コード表!$B$173,IF($BH42=TIME(4,0,0),コード表!$B$174,IF($BH42=TIME(4,30,0),コード表!$B$175,IF($BH42=TIME(5,0,0),コード表!$B$176,IF($BH42=TIME(5,30,0),コード表!$B$177,IF($BH42=TIME(6,0,0),コード表!$B$178))))))))))))))))</f>
        <v/>
      </c>
      <c r="BM42" s="51">
        <f t="shared" si="12"/>
        <v>0</v>
      </c>
      <c r="BN42" s="77">
        <f t="shared" si="3"/>
        <v>0</v>
      </c>
      <c r="BO42" s="51">
        <f>IF(AD42=1,コード表!$B$179,IF(AD42=2,コード表!$B$180,IF(AD42=3,コード表!$B$181,IF(AD42=4,コード表!$B$182,IF(AD42=5,コード表!$B$183,IF('実績記録 (２枚用)'!AD42=6,コード表!$B$184,))))))</f>
        <v>0</v>
      </c>
      <c r="BP42" s="51">
        <f t="shared" si="13"/>
        <v>0</v>
      </c>
      <c r="BQ42" s="60"/>
      <c r="BR42" s="60"/>
      <c r="BS42" s="60"/>
      <c r="BU42" s="1">
        <f t="shared" si="14"/>
        <v>0</v>
      </c>
      <c r="BV42" s="1">
        <f t="shared" si="14"/>
        <v>0</v>
      </c>
      <c r="BW42" s="1">
        <f t="shared" si="14"/>
        <v>0</v>
      </c>
      <c r="BX42" s="1">
        <f t="shared" si="14"/>
        <v>0</v>
      </c>
      <c r="BZ42" s="93">
        <f t="shared" si="15"/>
        <v>0</v>
      </c>
    </row>
    <row r="43" spans="1:78" s="1" customFormat="1" ht="33" customHeight="1" thickTop="1" thickBot="1">
      <c r="A43" s="2"/>
      <c r="B43" s="14"/>
      <c r="C43" s="393"/>
      <c r="D43" s="216"/>
      <c r="E43" s="394" t="str">
        <f t="shared" si="0"/>
        <v/>
      </c>
      <c r="F43" s="395"/>
      <c r="G43" s="387"/>
      <c r="H43" s="383"/>
      <c r="I43" s="89" t="s">
        <v>50</v>
      </c>
      <c r="J43" s="382"/>
      <c r="K43" s="383"/>
      <c r="L43" s="382"/>
      <c r="M43" s="383"/>
      <c r="N43" s="89" t="s">
        <v>50</v>
      </c>
      <c r="O43" s="215"/>
      <c r="P43" s="388"/>
      <c r="Q43" s="384" t="str">
        <f t="shared" si="16"/>
        <v/>
      </c>
      <c r="R43" s="385"/>
      <c r="S43" s="386"/>
      <c r="T43" s="369"/>
      <c r="U43" s="370"/>
      <c r="V43" s="205"/>
      <c r="W43" s="362"/>
      <c r="X43" s="262" t="str">
        <f t="shared" si="1"/>
        <v/>
      </c>
      <c r="Y43" s="361"/>
      <c r="Z43" s="262" t="str">
        <f>IF(BH43&gt;=TIME(0,15,0),"〇","")</f>
        <v/>
      </c>
      <c r="AA43" s="263"/>
      <c r="AB43" s="450"/>
      <c r="AC43" s="451"/>
      <c r="AD43" s="205"/>
      <c r="AE43" s="206"/>
      <c r="AF43" s="389">
        <f t="shared" si="2"/>
        <v>0</v>
      </c>
      <c r="AG43" s="390"/>
      <c r="AH43" s="390"/>
      <c r="AI43" s="391"/>
      <c r="AJ43" s="428" t="str">
        <f t="shared" si="5"/>
        <v/>
      </c>
      <c r="AK43" s="429"/>
      <c r="AL43" s="452"/>
      <c r="AM43" s="171"/>
      <c r="AN43" s="171"/>
      <c r="AO43" s="171"/>
      <c r="AP43" s="171"/>
      <c r="AQ43" s="171"/>
      <c r="AR43" s="171"/>
      <c r="AS43" s="171"/>
      <c r="AT43" s="172"/>
      <c r="AU43" s="87"/>
      <c r="AV43" s="2"/>
      <c r="AW43" s="69" t="str">
        <f>IF(C43="","",DATE(請求書!$K$29,請求書!$Q$29,'実績記録 (２枚用)'!C43))</f>
        <v/>
      </c>
      <c r="AX43" s="52">
        <f t="shared" si="6"/>
        <v>0</v>
      </c>
      <c r="AY43" s="52">
        <f t="shared" si="7"/>
        <v>0</v>
      </c>
      <c r="AZ43" s="52">
        <f>AY43-AX43</f>
        <v>0</v>
      </c>
      <c r="BA43" s="51">
        <f>IF($AK$7="無",0,IF($AK$7="",0,IF($Q43=TIME(0,30,0),コード表!$B$3,IF($Q43=TIME(1,0,0),コード表!$B$4,IF($Q43=TIME(1,30,0),コード表!$B$5,IF($Q43=TIME(2,0,0),コード表!$B$6,IF($Q43=TIME(2,30,0),コード表!$B$7,IF($Q43=TIME(3,0,0),コード表!$B$8,IF($Q43=TIME(3,30,0),コード表!$B$9,IF($Q43=TIME(4,0,0),コード表!$B$10,IF($Q43=TIME(4,30,0),コード表!$B$11,IF($Q43=TIME(5,0,0),コード表!$B$12,IF($Q43=TIME(5,30,0),コード表!$B$13,IF($Q43=TIME(6,0,0),コード表!$B$14,IF($Q43=TIME(6,30,0),コード表!$B$15,IF($Q43=TIME(7,0,0),コード表!$B$16,IF($Q43=TIME(7,30,0),コード表!$B$17,IF($Q43=TIME(8,0,0),コード表!$B$18,IF($Q43=TIME(8,30,0),コード表!$B$19,IF($Q43=TIME(9,0,0),コード表!$B$20,IF($Q43=TIME(9,30,0),コード表!$B$21,IF($Q43=TIME(10,0,0),コード表!$B$22,IF($Q43=TIME(10,30,0),コード表!$B$23,IF($Q43=TIME(11,0,0),コード表!$B$24,IF($Q43=TIME(11,30,0),コード表!$B$25,IF($Q43=TIME(12,0,0),コード表!$B$26,IF($Q43=TIME(12,30,0),コード表!$B$27,IF($Q43=TIME(13,0,0),コード表!$B$28,IF($Q43=TIME(13,30,0),コード表!$B$29,IF($Q43=TIME(14,0,0),コード表!$B$30,IF($Q43=TIME(14,30,0),コード表!$B$31,IF($Q43=TIME(15,0,0),コード表!$B$32,IF($Q43=TIME(15,30,0),コード表!$B$33,IF($Q43=TIME(16,0,0),コード表!$B$34,""))))))))))))))))))))))))))))))))))</f>
        <v>0</v>
      </c>
      <c r="BB43" s="51">
        <f>IF($AK$7="有",0,IF($AK$7="",0,IF($Q43=TIME(0,30,0),コード表!$B$35,IF($Q43=TIME(1,0,0),コード表!$B$36,IF($Q43=TIME(1,30,0),コード表!$B$37,IF($Q43=TIME(2,0,0),コード表!$B$38,IF($Q43=TIME(2,30,0),コード表!$B$39,IF($Q43=TIME(3,0,0),コード表!$B$40,IF($Q43=TIME(3,30,0),コード表!$B$41,IF($Q43=TIME(4,0,0),コード表!$B$42,IF($Q43=TIME(4,30,0),コード表!$B$43,IF($Q43=TIME(5,0,0),コード表!$B$44,IF($Q43=TIME(5,30,0),コード表!$B$45,IF($Q43=TIME(6,0,0),コード表!$B$46,IF($Q43=TIME(6,30,0),コード表!$B$47,IF($Q43=TIME(7,0,0),コード表!$B$48,IF($Q43=TIME(7,30,0),コード表!$B$49,IF($Q43=TIME(8,0,0),コード表!$B$50,IF($Q43=TIME(8,30,0),コード表!$B$51,IF($Q43=TIME(9,0,0),コード表!$B$52,IF($Q43=TIME(9,30,0),コード表!$B$53,IF($Q43=TIME(10,0,0),コード表!$B$54,IF($Q43=TIME(10,30,0),コード表!$B$55,IF($Q43=TIME(11,0,0),コード表!$B$56,IF($Q43=TIME(11,30,0),コード表!$B$57,IF($Q43=TIME(12,0,0),コード表!$B$58,IF($Q43=TIME(12,30,0),コード表!$B$59,IF($Q43=TIME(13,0,0),コード表!$B$60,IF($Q43=TIME(13,30,0),コード表!$B$61,IF($Q43=TIME(14,0,0),コード表!$B$62,IF($Q43=TIME(14,30,0),コード表!$B$63,IF($Q43=TIME(15,0,0),コード表!$B$64,IF($Q43=TIME(15,30,0),コード表!$B$65,IF($Q43=TIME(16,0,0),コード表!$B$66,""))))))))))))))))))))))))))))))))))</f>
        <v>0</v>
      </c>
      <c r="BC43" s="51" t="str">
        <f>IF($AK$7="","",IF($AK$7="有","",IF(T43="","",IF($Q43=TIME(0,30,0),コード表!$B$67,IF($Q43=TIME(1,0,0),コード表!$B$68,IF($Q43=TIME(1,30,0),コード表!$B$69,IF($Q43=TIME(2,0,0),コード表!$B$70,IF($Q43=TIME(2,30,0),コード表!$B$71,IF($Q43=TIME(3,0,0),コード表!$B$72,IF($Q43=TIME(3,30,0),コード表!$B$73,IF($Q43=TIME(4,0,0),コード表!$B$74,IF($Q43=TIME(4,30,0),コード表!$B$75,IF($Q43=TIME(5,0,0),コード表!$B$76,IF($Q43=TIME(5,30,0),コード表!$B$77,IF($Q43=TIME(6,0,0),コード表!$B$78,IF($Q43=TIME(6,30,0),コード表!$B$79,IF($Q43=TIME(7,0,0),コード表!$B$80,IF($Q43=TIME(7,30,0),コード表!$B$81,IF($Q43=TIME(8,0,0),コード表!$B$82,IF($Q43=TIME(8,30,0),コード表!$B$83,IF($Q43=TIME(9,0,0),コード表!$B$84,IF($Q43=TIME(9,30,0),コード表!$B$85,IF($Q43=TIME(10,0,0),コード表!$B$86,IF($Q43=TIME(10,30,0),コード表!$B$87,IF($Q43=TIME(11,0,0),コード表!$B$88,IF($Q43=TIME(11,30,0),コード表!$B$89,IF($Q43=TIME(12,0,0),コード表!$B$90,IF($Q43=TIME(12,30,0),コード表!$B$91,IF($Q43=TIME(13,0,0),コード表!$B$92,IF($Q43=TIME(13,30,0),コード表!$B$93,IF($Q43=TIME(14,0,0),コード表!$B$94,IF($Q43=TIME(14,30,0),コード表!$B$95,IF($Q43=TIME(15,0,0),コード表!$B$96,IF($Q43=TIME(15,30,0),コード表!$B$97,IF($Q43=TIME(16,0,0),コード表!$B$98,"")))))))))))))))))))))))))))))))))))</f>
        <v/>
      </c>
      <c r="BD43" s="51" t="str">
        <f>IF($AK$7="","",IF($AK$7="有","",IF(V43="","",IF($Q43=TIME(0,30,0),コード表!$B$99,IF($Q43=TIME(1,0,0),コード表!$B$100,IF($Q43=TIME(1,30,0),コード表!$B$101,IF($Q43=TIME(2,0,0),コード表!$B$102,IF($Q43=TIME(2,30,0),コード表!$B$103,IF($Q43=TIME(3,0,0),コード表!$B$104,IF($Q43=TIME(3,30,0),コード表!$B$105,IF($Q43=TIME(4,0,0),コード表!$B$106,IF($Q43=TIME(4,30,0),コード表!$B$107,IF($Q43=TIME(5,0,0),コード表!$B$108,IF($Q43=TIME(5,30,0),コード表!$B$109,IF($Q43=TIME(6,0,0),コード表!$B$110,IF($Q43=TIME(6,30,0),コード表!$B$111,IF($Q43=TIME(7,0,0),コード表!$B$112,IF($Q43=TIME(7,30,0),コード表!$B$113,IF($Q43=TIME(8,0,0),コード表!$B$114,IF($Q43=TIME(8,30,0),コード表!$B$115,IF($Q43=TIME(9,0,0),コード表!$B$116,IF($Q43=TIME(9,30,0),コード表!$B$117,IF($Q43=TIME(10,0,0),コード表!$B$118,IF($Q43=TIME(10,30,0),コード表!$B$119,IF($Q43=TIME(11,0,0),コード表!$B$120,IF($Q43=TIME(11,30,0),コード表!$B$121,IF($Q43=TIME(12,0,0),コード表!$B$122,IF($Q43=TIME(12,30,0),コード表!$B$123,IF($Q43=TIME(13,0,0),コード表!$B$124,IF($Q43=TIME(13,30,0),コード表!$B$125,IF($Q43=TIME(14,0,0),コード表!$B$126,IF($Q43=TIME(14,30,0),コード表!$B$127,IF($Q43=TIME(15,0,0),コード表!$B$128,IF($Q43=TIME(15,30,0),コード表!$B$129,IF($Q43=TIME(16,0,0),コード表!$B$130,"")))))))))))))))))))))))))))))))))))</f>
        <v/>
      </c>
      <c r="BE43" s="52" t="str">
        <f t="shared" si="8"/>
        <v/>
      </c>
      <c r="BF43" s="52" t="str">
        <f t="shared" si="9"/>
        <v/>
      </c>
      <c r="BG43" s="52" t="str">
        <f t="shared" si="10"/>
        <v/>
      </c>
      <c r="BH43" s="52" t="str">
        <f t="shared" si="11"/>
        <v/>
      </c>
      <c r="BI43" s="51">
        <f>IF($AK$7="無",0,IF($AK$7="",0,IF($BF43=TIME(0,30,0),コード表!$B$131,IF($BF43=TIME(1,0,0),コード表!$B$132,IF($BF43=TIME(1,30,0),コード表!$B$133,IF($BF43=TIME(2,0,0),コード表!$B$134,IF($BF43=TIME(2,30,0),コード表!$B$135,IF($BF43=TIME(3,0,0),コード表!$B$136))))))))</f>
        <v>0</v>
      </c>
      <c r="BJ43" s="51">
        <f>IF($AK$7="無",0,IF($AK$7="",0,IF($BH43=TIME(0,30,0),コード表!$B$131,IF($BH43=TIME(1,0,0),コード表!$B$132,IF($BH43=TIME(1,30,0),コード表!$B$133,IF($BH43=TIME(2,0,0),コード表!$B$134,IF($BH43=TIME(2,30,0),コード表!$B$135,IF($BH43=TIME(3,0,0),コード表!$B$136,IF($BH43=TIME(3,30,0),コード表!$B$137,IF($BH43=TIME(4,0,0),コード表!$B$138,IF($BH43=TIME(4,30,0),コード表!$B$139,IF($BH43=TIME(5,0,0),コード表!$B$140,IF($BH43=TIME(5,30,0),コード表!$B$141,IF($BH43=TIME(6,0,0),コード表!$B$142))))))))))))))</f>
        <v>0</v>
      </c>
      <c r="BK43" s="51" t="str">
        <f>IF($AK$7="有","",IF(AND(T43="",V43=""),IF($BF43=TIME(0,30,0),コード表!$B$143,IF($BF43=TIME(1,0,0),コード表!$B$144,IF($BF43=TIME(1,30,0),コード表!$B$145,IF($BF43=TIME(2,0,0),コード表!$B$146,IF($BF43=TIME(2,30,0),コード表!$B$147,IF($BF43=TIME(3,0,0),コード表!$B$148)))))),IF(AND(T43="〇",V43=""),IF($BF43=TIME(0,30,0),コード表!$B$155,IF($BF43=TIME(1,0,0),コード表!$B$156,IF($BF43=TIME(1,30,0),コード表!$B$157,IF($BF43=TIME(2,0,0),コード表!$B$158,IF($BF43=TIME(2,30,0),コード表!$B$159,IF($BF43=TIME(3,0,0),コード表!$B$160)))))),IF(AND(T43="",V43="〇"),IF($BF43=TIME(0,30,0),コード表!$B$167,IF($BF43=TIME(1,0,0),コード表!$B$168,IF($BF43=TIME(1,30,0),コード表!$B$169,IF($BF43=TIME(2,0,0),コード表!$B$170,IF($BF43=TIME(2,30,0),コード表!$B$171,IF($BF43=TIME(3,0,0),コード表!$B$172))))))))))</f>
        <v/>
      </c>
      <c r="BL43" s="51" t="str">
        <f>IF($AK$7="有","",IF(AND(T43="",V43=""),IF($BH43=TIME(0,30,0),コード表!$B$143,IF($BH43=TIME(1,0,0),コード表!$B$144,IF($BH43=TIME(1,30,0),コード表!$B$145,IF($BH43=TIME(2,0,0),コード表!$B$146,IF($BH43=TIME(2,30,0),コード表!$B$147,IF($BH43=TIME(3,0,0),コード表!$B$148,IF($BH43=TIME(3,30,0),コード表!$B$149,IF($BH43=TIME(4,0,0),コード表!$B$150,IF($BH43=TIME(4,30,0),コード表!$B$151,IF($BH43=TIME(5,0,0),コード表!$B$152,IF($BH43=TIME(5,30,0),コード表!$B$153,IF($BH43=TIME(6,0,0),コード表!$B$154)))))))))))),IF(AND(T43="〇",V43=""),IF($BH43=TIME(0,30,0),コード表!$B$155,IF($BH43=TIME(1,0,0),コード表!$B$156,IF($BH43=TIME(1,30,0),コード表!$B$157,IF($BH43=TIME(2,0,0),コード表!$B$158,IF($BH43=TIME(2,30,0),コード表!$B$159,IF($BH43=TIME(3,0,0),コード表!$B$160,IF($BH43=TIME(3,30,0),コード表!$B$161,IF($BH43=TIME(4,0,0),コード表!$B$162,IF($BH43=TIME(4,30,0),コード表!$B$163,IF($BH43=TIME(5,0,0),コード表!$B$164,IF($BH43=TIME(5,30,0),コード表!$B$165,IF($BH43=TIME(6,0,0),コード表!$B$166)))))))))))),IF(AND(T43="",V43="〇"),IF($BH43=TIME(0,30,0),コード表!$B$167,IF($BH43=TIME(1,0,0),コード表!$B$168,IF($BH43=TIME(1,30,0),コード表!$B$169,IF($BH43=TIME(2,0,0),コード表!$B$170,IF($BH43=TIME(2,30,0),コード表!$B$171,IF($BH43=TIME(3,0,0),コード表!$B$172,IF($BH43=TIME(3,30,0),コード表!$B$173,IF($BH43=TIME(4,0,0),コード表!$B$174,IF($BH43=TIME(4,30,0),コード表!$B$175,IF($BH43=TIME(5,0,0),コード表!$B$176,IF($BH43=TIME(5,30,0),コード表!$B$177,IF($BH43=TIME(6,0,0),コード表!$B$178))))))))))))))))</f>
        <v/>
      </c>
      <c r="BM43" s="51">
        <f t="shared" si="12"/>
        <v>0</v>
      </c>
      <c r="BN43" s="77">
        <f t="shared" si="3"/>
        <v>0</v>
      </c>
      <c r="BO43" s="51">
        <f>IF(AD43=1,コード表!$B$179,IF(AD43=2,コード表!$B$180,IF(AD43=3,コード表!$B$181,IF(AD43=4,コード表!$B$182,IF(AD43=5,コード表!$B$183,IF('実績記録 (２枚用)'!AD43=6,コード表!$B$184,))))))</f>
        <v>0</v>
      </c>
      <c r="BP43" s="51">
        <f t="shared" si="13"/>
        <v>0</v>
      </c>
      <c r="BQ43" s="60"/>
      <c r="BR43" s="60"/>
      <c r="BS43" s="60"/>
      <c r="BU43" s="1">
        <f t="shared" si="14"/>
        <v>0</v>
      </c>
      <c r="BV43" s="1">
        <f t="shared" si="14"/>
        <v>0</v>
      </c>
      <c r="BW43" s="1">
        <f t="shared" si="14"/>
        <v>0</v>
      </c>
      <c r="BX43" s="1">
        <f t="shared" si="14"/>
        <v>0</v>
      </c>
      <c r="BZ43" s="93">
        <f t="shared" si="15"/>
        <v>0</v>
      </c>
    </row>
    <row r="44" spans="1:78" s="1" customFormat="1" ht="21.75" customHeight="1" thickBot="1">
      <c r="A44" s="2"/>
      <c r="B44" s="14"/>
      <c r="C44" s="15"/>
      <c r="D44" s="15"/>
      <c r="E44" s="15"/>
      <c r="F44" s="15"/>
      <c r="G44" s="84"/>
      <c r="H44" s="84"/>
      <c r="I44" s="16"/>
      <c r="J44" s="84"/>
      <c r="K44" s="84"/>
      <c r="L44" s="84"/>
      <c r="M44" s="84"/>
      <c r="N44" s="84"/>
      <c r="O44" s="44"/>
      <c r="P44" s="84"/>
      <c r="Q44" s="8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8"/>
      <c r="AV44" s="2"/>
      <c r="AW44" s="67"/>
      <c r="AX44" s="52"/>
      <c r="AY44" s="52"/>
      <c r="AZ44" s="52"/>
      <c r="BA44" s="59"/>
      <c r="BB44" s="59"/>
      <c r="BC44" s="59"/>
      <c r="BD44" s="59"/>
      <c r="BE44" s="52"/>
      <c r="BF44" s="52"/>
      <c r="BG44" s="52"/>
      <c r="BH44" s="52"/>
      <c r="BI44" s="59"/>
      <c r="BJ44" s="59"/>
      <c r="BK44" s="59"/>
      <c r="BL44" s="59"/>
      <c r="BM44" s="59"/>
      <c r="BN44" s="59"/>
      <c r="BO44" s="59"/>
      <c r="BP44" s="59"/>
      <c r="BQ44" s="60"/>
      <c r="BR44" s="60"/>
      <c r="BS44" s="60"/>
    </row>
    <row r="45" spans="1:78" s="1" customFormat="1" ht="17.25" customHeight="1">
      <c r="A45" s="2"/>
      <c r="B45" s="14"/>
      <c r="C45" s="155" t="s">
        <v>269</v>
      </c>
      <c r="D45" s="156"/>
      <c r="E45" s="156"/>
      <c r="F45" s="156"/>
      <c r="G45" s="156"/>
      <c r="H45" s="156"/>
      <c r="I45" s="380">
        <f>SUM(Q13:Q43)</f>
        <v>0</v>
      </c>
      <c r="J45" s="380"/>
      <c r="K45" s="380"/>
      <c r="L45" s="376" t="s">
        <v>43</v>
      </c>
      <c r="M45" s="377"/>
      <c r="N45" s="155" t="s">
        <v>270</v>
      </c>
      <c r="O45" s="156"/>
      <c r="P45" s="156"/>
      <c r="Q45" s="156"/>
      <c r="R45" s="151">
        <f>SUM(AF13:AI43)</f>
        <v>0</v>
      </c>
      <c r="S45" s="151"/>
      <c r="T45" s="151"/>
      <c r="U45" s="151"/>
      <c r="V45" s="151"/>
      <c r="W45" s="151"/>
      <c r="X45" s="152"/>
      <c r="Y45" s="156" t="s">
        <v>353</v>
      </c>
      <c r="Z45" s="156"/>
      <c r="AA45" s="156"/>
      <c r="AB45" s="156"/>
      <c r="AC45" s="156"/>
      <c r="AD45" s="81"/>
      <c r="AE45" s="81"/>
      <c r="AF45" s="151">
        <f>IF(AA7="課税",ROUNDDOWN(R45*0.1,0))</f>
        <v>0</v>
      </c>
      <c r="AG45" s="151"/>
      <c r="AH45" s="151"/>
      <c r="AI45" s="151"/>
      <c r="AJ45" s="151"/>
      <c r="AK45" s="155" t="s">
        <v>24</v>
      </c>
      <c r="AL45" s="156"/>
      <c r="AM45" s="156"/>
      <c r="AN45" s="365">
        <f>R45-AF45</f>
        <v>0</v>
      </c>
      <c r="AO45" s="365"/>
      <c r="AP45" s="365"/>
      <c r="AQ45" s="365"/>
      <c r="AR45" s="365"/>
      <c r="AS45" s="365"/>
      <c r="AT45" s="366"/>
      <c r="AU45" s="5"/>
      <c r="AV45" s="2"/>
      <c r="AW45" s="67"/>
      <c r="AX45" s="52"/>
      <c r="AY45" s="52"/>
      <c r="AZ45" s="52"/>
      <c r="BA45" s="59"/>
      <c r="BB45" s="59"/>
      <c r="BC45" s="59"/>
      <c r="BD45" s="59"/>
      <c r="BE45" s="52"/>
      <c r="BF45" s="52"/>
      <c r="BG45" s="52"/>
      <c r="BH45" s="52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</row>
    <row r="46" spans="1:78" s="1" customFormat="1" ht="15.75" customHeight="1" thickBot="1">
      <c r="A46" s="2"/>
      <c r="B46" s="14"/>
      <c r="C46" s="157"/>
      <c r="D46" s="158"/>
      <c r="E46" s="158"/>
      <c r="F46" s="158"/>
      <c r="G46" s="158"/>
      <c r="H46" s="158"/>
      <c r="I46" s="381"/>
      <c r="J46" s="381"/>
      <c r="K46" s="381"/>
      <c r="L46" s="378"/>
      <c r="M46" s="379"/>
      <c r="N46" s="157"/>
      <c r="O46" s="158"/>
      <c r="P46" s="158"/>
      <c r="Q46" s="158"/>
      <c r="R46" s="153"/>
      <c r="S46" s="153"/>
      <c r="T46" s="153"/>
      <c r="U46" s="153"/>
      <c r="V46" s="153"/>
      <c r="W46" s="153"/>
      <c r="X46" s="154"/>
      <c r="Y46" s="158"/>
      <c r="Z46" s="158"/>
      <c r="AA46" s="158"/>
      <c r="AB46" s="158"/>
      <c r="AC46" s="158"/>
      <c r="AD46" s="82"/>
      <c r="AE46" s="82"/>
      <c r="AF46" s="153"/>
      <c r="AG46" s="153"/>
      <c r="AH46" s="153"/>
      <c r="AI46" s="153"/>
      <c r="AJ46" s="153"/>
      <c r="AK46" s="157"/>
      <c r="AL46" s="158"/>
      <c r="AM46" s="158"/>
      <c r="AN46" s="367"/>
      <c r="AO46" s="367"/>
      <c r="AP46" s="367"/>
      <c r="AQ46" s="367"/>
      <c r="AR46" s="367"/>
      <c r="AS46" s="367"/>
      <c r="AT46" s="368"/>
      <c r="AU46" s="5"/>
      <c r="AV46" s="2"/>
      <c r="AW46" s="67"/>
      <c r="AX46" s="52"/>
      <c r="AY46" s="52"/>
      <c r="AZ46" s="52"/>
      <c r="BA46" s="59"/>
      <c r="BB46" s="59"/>
      <c r="BC46" s="59"/>
      <c r="BD46" s="59"/>
      <c r="BE46" s="52"/>
      <c r="BF46" s="52"/>
      <c r="BG46" s="52"/>
      <c r="BH46" s="52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</row>
    <row r="47" spans="1:78" s="1" customFormat="1" ht="15.75" customHeight="1" thickBot="1">
      <c r="A47" s="2"/>
      <c r="B47" s="14"/>
      <c r="C47" s="83"/>
      <c r="D47" s="83"/>
      <c r="E47" s="83"/>
      <c r="F47" s="83"/>
      <c r="G47" s="83"/>
      <c r="H47" s="83"/>
      <c r="I47" s="64"/>
      <c r="J47" s="64"/>
      <c r="K47" s="64"/>
      <c r="L47" s="65"/>
      <c r="M47" s="65"/>
      <c r="N47" s="83"/>
      <c r="O47" s="83"/>
      <c r="P47" s="83"/>
      <c r="Q47" s="83"/>
      <c r="R47" s="66"/>
      <c r="S47" s="66"/>
      <c r="T47" s="66"/>
      <c r="U47" s="66"/>
      <c r="V47" s="66"/>
      <c r="W47" s="83"/>
      <c r="X47" s="83"/>
      <c r="Y47" s="83"/>
      <c r="Z47" s="83"/>
      <c r="AA47" s="83"/>
      <c r="AB47" s="83"/>
      <c r="AC47" s="83"/>
      <c r="AD47" s="83"/>
      <c r="AE47" s="83"/>
      <c r="AF47" s="66"/>
      <c r="AG47" s="66"/>
      <c r="AH47" s="66"/>
      <c r="AI47" s="66"/>
      <c r="AJ47" s="66"/>
      <c r="AK47" s="83"/>
      <c r="AL47" s="83"/>
      <c r="AM47" s="83"/>
      <c r="AN47" s="66"/>
      <c r="AO47" s="66"/>
      <c r="AP47" s="66"/>
      <c r="AQ47" s="66"/>
      <c r="AR47" s="66"/>
      <c r="AS47" s="66"/>
      <c r="AT47" s="66"/>
      <c r="AU47" s="5"/>
      <c r="AV47" s="2"/>
      <c r="AW47" s="67"/>
      <c r="AX47" s="52"/>
      <c r="AY47" s="52"/>
      <c r="AZ47" s="52"/>
      <c r="BA47" s="59"/>
      <c r="BB47" s="59"/>
      <c r="BC47" s="59"/>
      <c r="BD47" s="59"/>
      <c r="BE47" s="52"/>
      <c r="BF47" s="52"/>
      <c r="BG47" s="52"/>
      <c r="BH47" s="52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</row>
    <row r="48" spans="1:78" s="1" customFormat="1" ht="33" customHeight="1">
      <c r="A48" s="2"/>
      <c r="B48" s="14"/>
      <c r="C48" s="267" t="s">
        <v>283</v>
      </c>
      <c r="D48" s="268"/>
      <c r="E48" s="268"/>
      <c r="F48" s="268"/>
      <c r="G48" s="268"/>
      <c r="H48" s="268"/>
      <c r="I48" s="268"/>
      <c r="J48" s="421" t="s">
        <v>286</v>
      </c>
      <c r="K48" s="421"/>
      <c r="L48" s="421" t="s">
        <v>288</v>
      </c>
      <c r="M48" s="421"/>
      <c r="N48" s="421" t="s">
        <v>290</v>
      </c>
      <c r="O48" s="421"/>
      <c r="P48" s="421" t="s">
        <v>292</v>
      </c>
      <c r="Q48" s="421"/>
      <c r="R48" s="415" t="s">
        <v>294</v>
      </c>
      <c r="S48" s="416"/>
      <c r="T48" s="415" t="s">
        <v>296</v>
      </c>
      <c r="U48" s="416"/>
      <c r="V48" s="415" t="s">
        <v>298</v>
      </c>
      <c r="W48" s="416"/>
      <c r="X48" s="415" t="s">
        <v>300</v>
      </c>
      <c r="Y48" s="416"/>
      <c r="Z48" s="415" t="s">
        <v>302</v>
      </c>
      <c r="AA48" s="416"/>
      <c r="AB48" s="415" t="s">
        <v>304</v>
      </c>
      <c r="AC48" s="416"/>
      <c r="AD48" s="415" t="s">
        <v>306</v>
      </c>
      <c r="AE48" s="416"/>
      <c r="AF48" s="415" t="s">
        <v>308</v>
      </c>
      <c r="AG48" s="416"/>
      <c r="AH48" s="415" t="s">
        <v>310</v>
      </c>
      <c r="AI48" s="416"/>
      <c r="AJ48" s="415" t="s">
        <v>312</v>
      </c>
      <c r="AK48" s="416"/>
      <c r="AL48" s="415" t="s">
        <v>314</v>
      </c>
      <c r="AM48" s="416"/>
      <c r="AN48" s="415" t="s">
        <v>316</v>
      </c>
      <c r="AO48" s="417"/>
      <c r="AP48" s="46"/>
      <c r="AQ48" s="4"/>
      <c r="AR48" s="4"/>
      <c r="AS48" s="68"/>
      <c r="AT48" s="46"/>
      <c r="AU48" s="8"/>
      <c r="AV48" s="59"/>
      <c r="AW48" s="59"/>
      <c r="AX48" s="59"/>
      <c r="AY48" s="59"/>
      <c r="AZ48" s="59"/>
      <c r="BA48" s="59"/>
      <c r="BB48" s="59"/>
      <c r="BC48" s="59"/>
      <c r="BD48" s="59"/>
      <c r="BE48" s="60"/>
      <c r="BF48" s="60"/>
      <c r="BG48" s="60"/>
      <c r="BH48" s="60"/>
      <c r="BI48" s="60"/>
      <c r="BJ48" s="60"/>
      <c r="BK48" s="60"/>
    </row>
    <row r="49" spans="1:71" s="1" customFormat="1" ht="22.5" customHeight="1">
      <c r="A49" s="2"/>
      <c r="B49" s="14"/>
      <c r="C49" s="269"/>
      <c r="D49" s="270"/>
      <c r="E49" s="270"/>
      <c r="F49" s="270"/>
      <c r="G49" s="270"/>
      <c r="H49" s="270"/>
      <c r="I49" s="270"/>
      <c r="J49" s="236" t="str">
        <f>IF(COUNTIFS($T$13:$T$43,"",$Q$13:$Q$43,TIME(0,30,0))+COUNTIFS($V$13:$V$43,"",$Q$13:$Q$43,TIME(0,30,0))=0,"",IF(COUNTIFS($T$13:$T$43,"",$V$13:$V$43,"",$Q$13:$Q$43,TIME(0,30,0))&gt;0,COUNTIFS($T$13:$T$43,"",$V$13:$V$43,"",$Q$13:$Q$43,TIME(0,30,0)),""))</f>
        <v/>
      </c>
      <c r="K49" s="236"/>
      <c r="L49" s="236" t="str">
        <f>IF(COUNTIFS($T$13:$T$43,"",$Q$13:$Q$43,TIME(1,0,0))+COUNTIFS($V$13:$V$43,"",$Q$13:$Q$43,TIME(1,0,0))=0,"",IF(COUNTIFS($T$13:$T$43,"",$V$13:$V$43,"",$Q$13:$Q$43,TIME(1,0,0))&gt;0,COUNTIFS($T$13:$T$43,"",$V$13:$V$43,"",$Q$13:$Q$43,TIME(1,0,0)),""))</f>
        <v/>
      </c>
      <c r="M49" s="236"/>
      <c r="N49" s="236" t="str">
        <f>IF(COUNTIFS($T$13:$T$43,"",$Q$13:$Q$43,TIME(1,30,0))+COUNTIFS($V$13:$V$43,"",$Q$13:$Q$43,TIME(1,30,0))=0,"",IF(COUNTIFS($T$13:$T$43,"",$V$13:$V$43,"",$Q$13:$Q$43,TIME(1,30,0))&gt;0,COUNTIFS($T$13:$T$43,"",$V$13:$V$43,"",$Q$13:$Q$43,TIME(1,30,0)),""))</f>
        <v/>
      </c>
      <c r="O49" s="236"/>
      <c r="P49" s="236" t="str">
        <f>IF(COUNTIFS($T$13:$T$43,"",$Q$13:$Q$43,TIME(2,0,0))+COUNTIFS($V$13:$V$43,"",$Q$13:$Q$43,TIME(2,0,0))=0,"",IF(COUNTIFS($T$13:$T$43,"",$V$13:$V$43,"",$Q$13:$Q$43,TIME(2,0,0))&gt;0,COUNTIFS($T$13:$T$43,"",$V$13:$V$43,"",$Q$13:$Q$43,TIME(2,0,0)),""))</f>
        <v/>
      </c>
      <c r="Q49" s="236"/>
      <c r="R49" s="236" t="str">
        <f>IF(COUNTIFS($T$13:$T$43,"",$Q$13:$Q$43,TIME(2,30,0))+COUNTIFS($V$13:$V$43,"",$Q$13:$Q$43,TIME(2,30,0))=0,"",IF(COUNTIFS($T$13:$T$43,"",$V$13:$V$43,"",$Q$13:$Q$43,TIME(2,30,0))&gt;0,COUNTIFS($T$13:$T$43,"",$V$13:$V$43,"",$Q$13:$Q$43,TIME(2,30,0)),""))</f>
        <v/>
      </c>
      <c r="S49" s="236"/>
      <c r="T49" s="236" t="str">
        <f>IF(COUNTIFS($T$13:$T$43,"",$Q$13:$Q$43,TIME(3,0,0))+COUNTIFS($V$13:$V$43,"",$Q$13:$Q$43,TIME(3,0,0))=0,"",IF(COUNTIFS($T$13:$T$43,"",$V$13:$V$43,"",$Q$13:$Q$43,TIME(3,0,0))&gt;0,COUNTIFS($T$13:$T$43,"",$V$13:$V$43,"",$Q$13:$Q$43,TIME(3,0,0)),""))</f>
        <v/>
      </c>
      <c r="U49" s="236"/>
      <c r="V49" s="236" t="str">
        <f>IF(COUNTIFS($T$13:$T$43,"",$Q$13:$Q$43,TIME(3,30,0))+COUNTIFS($V$13:$V$43,"",$Q$13:$Q$43,TIME(3,30,0))=0,"",IF(COUNTIFS($T$13:$T$43,"",$V$13:$V$43,"",$Q$13:$Q$43,TIME(3,30,0))&gt;0,COUNTIFS($T$13:$T$43,"",$V$13:$V$43,"",$Q$13:$Q$43,TIME(3,30,0)),""))</f>
        <v/>
      </c>
      <c r="W49" s="236"/>
      <c r="X49" s="236" t="str">
        <f>IF(COUNTIFS($T$13:$T$43,"",$Q$13:$Q$43,TIME(4,0,0))+COUNTIFS($V$13:$V$43,"",$Q$13:$Q$43,TIME(4,0,0))=0,"",IF(COUNTIFS($T$13:$T$43,"",$V$13:$V$43,"",$Q$13:$Q$43,TIME(4,0,0))&gt;0,COUNTIFS($T$13:$T$43,"",$V$13:$V$43,"",$Q$13:$Q$43,TIME(4,0,0)),""))</f>
        <v/>
      </c>
      <c r="Y49" s="236"/>
      <c r="Z49" s="236" t="str">
        <f>IF(COUNTIFS($T$13:$T$43,"",$Q$13:$Q$43,TIME(4,30,0))+COUNTIFS($V$13:$V$43,"",$Q$13:$Q$43,TIME(4,30,0))=0,"",IF(COUNTIFS($T$13:$T$43,"",$V$13:$V$43,"",$Q$13:$Q$43,TIME(4,30,0))&gt;0,COUNTIFS($T$13:$T$43,"",$V$13:$V$43,"",$Q$13:$Q$43,TIME(4,30,0)),""))</f>
        <v/>
      </c>
      <c r="AA49" s="236"/>
      <c r="AB49" s="236" t="str">
        <f>IF(COUNTIFS($T$13:$T$43,"",$Q$13:$Q$43,TIME(5,0,0))+COUNTIFS($V$13:$V$43,"",$Q$13:$Q$43,TIME(5,0,0))=0,"",IF(COUNTIFS($T$13:$T$43,"",$V$13:$V$43,"",$Q$13:$Q$43,TIME(5,0,0))&gt;0,COUNTIFS($T$13:$T$43,"",$V$13:$V$43,"",$Q$13:$Q$43,TIME(5,0,0)),""))</f>
        <v/>
      </c>
      <c r="AC49" s="236"/>
      <c r="AD49" s="236" t="str">
        <f>IF(COUNTIFS($T$13:$T$43,"",$Q$13:$Q$43,TIME(5,30,0))+COUNTIFS($V$13:$V$43,"",$Q$13:$Q$43,TIME(5,30,0))=0,"",IF(COUNTIFS($T$13:$T$43,"",$V$13:$V$43,"",$Q$13:$Q$43,TIME(5,30,0))&gt;0,COUNTIFS($T$13:$T$43,"",$V$13:$V$43,"",$Q$13:$Q$43,TIME(5,30,0)),""))</f>
        <v/>
      </c>
      <c r="AE49" s="236"/>
      <c r="AF49" s="236" t="str">
        <f>IF(COUNTIFS($T$13:$T$43,"",$Q$13:$Q$43,TIME(6,0,0))+COUNTIFS($V$13:$V$43,"",$Q$13:$Q$43,TIME(6,0,0))=0,"",IF(COUNTIFS($T$13:$T$43,"",$V$13:$V$43,"",$Q$13:$Q$43,TIME(6,0,0))&gt;0,COUNTIFS($T$13:$T$43,"",$V$13:$V$43,"",$Q$13:$Q$43,TIME(6,0,0)),""))</f>
        <v/>
      </c>
      <c r="AG49" s="236"/>
      <c r="AH49" s="236" t="str">
        <f>IF(COUNTIFS($T$13:$T$43,"",$Q$13:$Q$43,TIME(6,30,0))+COUNTIFS($V$13:$V$43,"",$Q$13:$Q$43,TIME(6,30,0))=0,"",IF(COUNTIFS($T$13:$T$43,"",$V$13:$V$43,"",$Q$13:$Q$43,TIME(6,30,0))&gt;0,COUNTIFS($T$13:$T$43,"",$V$13:$V$43,"",$Q$13:$Q$43,TIME(6,30,0)),""))</f>
        <v/>
      </c>
      <c r="AI49" s="236"/>
      <c r="AJ49" s="236" t="str">
        <f>IF(COUNTIFS($T$13:$T$43,"",$Q$13:$Q$43,TIME(7,0,0))+COUNTIFS($V$13:$V$43,"",$Q$13:$Q$43,TIME(7,0,0))=0,"",IF(COUNTIFS($T$13:$T$43,"",$V$13:$V$43,"",$Q$13:$Q$43,TIME(7,0,0))&gt;0,COUNTIFS($T$13:$T$43,"",$V$13:$V$43,"",$Q$13:$Q$43,TIME(7,0,0)),""))</f>
        <v/>
      </c>
      <c r="AK49" s="236"/>
      <c r="AL49" s="236" t="str">
        <f>IF(COUNTIFS($T$13:$T$43,"",$Q$13:$Q$43,TIME(7,30,0))+COUNTIFS($V$13:$V$43,"",$Q$13:$Q$43,TIME(7,30,0))=0,"",IF(COUNTIFS($T$13:$T$43,"",$V$13:$V$43,"",$Q$13:$Q$43,TIME(7,30,0))&gt;0,COUNTIFS($T$13:$T$43,"",$V$13:$V$43,"",$Q$13:$Q$43,TIME(7,30,0)),""))</f>
        <v/>
      </c>
      <c r="AM49" s="236"/>
      <c r="AN49" s="270" t="str">
        <f>IF(COUNTIFS($T$13:$T$43,"",$Q$13:$Q$43,TIME(8,0,0))+COUNTIFS($V$13:$V$43,"",$Q$13:$Q$43,TIME(8,0,0))=0,"",IF(COUNTIFS($T$13:$T$43,"",$V$13:$V$43,"",$Q$13:$Q$43,TIME(8,0,0))&gt;0,COUNTIFS($T$13:$T$43,"",$V$13:$V$43,"",$Q$13:$Q$43,TIME(8,0,0)),""))</f>
        <v/>
      </c>
      <c r="AO49" s="449"/>
      <c r="AP49" s="46"/>
      <c r="AQ49" s="4"/>
      <c r="AR49" s="4"/>
      <c r="AS49" s="4"/>
      <c r="AT49" s="46"/>
      <c r="AU49" s="8"/>
      <c r="AV49" s="59"/>
      <c r="AW49" s="59"/>
      <c r="AX49" s="59"/>
      <c r="AY49" s="59"/>
      <c r="AZ49" s="59"/>
      <c r="BA49" s="59"/>
      <c r="BB49" s="59"/>
      <c r="BC49" s="59"/>
      <c r="BD49" s="59"/>
      <c r="BE49" s="60"/>
      <c r="BF49" s="60"/>
      <c r="BG49" s="60"/>
      <c r="BH49" s="60"/>
      <c r="BI49" s="60"/>
      <c r="BJ49" s="60"/>
      <c r="BK49" s="60"/>
    </row>
    <row r="50" spans="1:71" s="1" customFormat="1" ht="33" customHeight="1">
      <c r="A50" s="2"/>
      <c r="B50" s="14"/>
      <c r="C50" s="269"/>
      <c r="D50" s="270"/>
      <c r="E50" s="270"/>
      <c r="F50" s="270"/>
      <c r="G50" s="270"/>
      <c r="H50" s="270"/>
      <c r="I50" s="270"/>
      <c r="J50" s="413" t="s">
        <v>318</v>
      </c>
      <c r="K50" s="414"/>
      <c r="L50" s="413" t="s">
        <v>320</v>
      </c>
      <c r="M50" s="414"/>
      <c r="N50" s="413" t="s">
        <v>322</v>
      </c>
      <c r="O50" s="414"/>
      <c r="P50" s="413" t="s">
        <v>324</v>
      </c>
      <c r="Q50" s="414"/>
      <c r="R50" s="411" t="s">
        <v>326</v>
      </c>
      <c r="S50" s="411"/>
      <c r="T50" s="411" t="s">
        <v>328</v>
      </c>
      <c r="U50" s="411"/>
      <c r="V50" s="411" t="s">
        <v>330</v>
      </c>
      <c r="W50" s="411"/>
      <c r="X50" s="411" t="s">
        <v>332</v>
      </c>
      <c r="Y50" s="411"/>
      <c r="Z50" s="411" t="s">
        <v>334</v>
      </c>
      <c r="AA50" s="411"/>
      <c r="AB50" s="411" t="s">
        <v>336</v>
      </c>
      <c r="AC50" s="411"/>
      <c r="AD50" s="411" t="s">
        <v>338</v>
      </c>
      <c r="AE50" s="411"/>
      <c r="AF50" s="411" t="s">
        <v>340</v>
      </c>
      <c r="AG50" s="411"/>
      <c r="AH50" s="411" t="s">
        <v>342</v>
      </c>
      <c r="AI50" s="411"/>
      <c r="AJ50" s="411" t="s">
        <v>344</v>
      </c>
      <c r="AK50" s="411"/>
      <c r="AL50" s="411" t="s">
        <v>346</v>
      </c>
      <c r="AM50" s="411"/>
      <c r="AN50" s="411" t="s">
        <v>348</v>
      </c>
      <c r="AO50" s="412"/>
      <c r="AP50" s="46"/>
      <c r="AQ50" s="4"/>
      <c r="AR50" s="4"/>
      <c r="AS50" s="4"/>
      <c r="AT50" s="46"/>
      <c r="AU50" s="8"/>
      <c r="AV50" s="59"/>
      <c r="AW50" s="59"/>
      <c r="AX50" s="59"/>
      <c r="AY50" s="59"/>
      <c r="AZ50" s="59"/>
      <c r="BA50" s="59"/>
      <c r="BB50" s="59"/>
      <c r="BC50" s="59"/>
      <c r="BD50" s="59"/>
      <c r="BE50" s="60"/>
      <c r="BF50" s="60"/>
      <c r="BG50" s="60"/>
      <c r="BH50" s="60"/>
      <c r="BI50" s="60"/>
      <c r="BJ50" s="60"/>
      <c r="BK50" s="60"/>
    </row>
    <row r="51" spans="1:71" s="1" customFormat="1" ht="22.5" customHeight="1" thickBot="1">
      <c r="A51" s="2"/>
      <c r="B51" s="14"/>
      <c r="C51" s="271"/>
      <c r="D51" s="272"/>
      <c r="E51" s="272"/>
      <c r="F51" s="272"/>
      <c r="G51" s="272"/>
      <c r="H51" s="272"/>
      <c r="I51" s="272"/>
      <c r="J51" s="231" t="str">
        <f>IF(COUNTIFS($T$13:$T$43,"",$Q$13:$Q$43,TIME(8,30,0))+COUNTIFS($V$13:$V$43,"",$Q$13:$Q$43,TIME(8,30,0))=0,"",IF(COUNTIFS($T$13:$T$43,"",$V$13:$V$43,"",$Q$13:$Q$43,TIME(8,30,0))&gt;0,COUNTIFS($T$13:$T$43,"",$V$13:$V$43,"",$Q$13:$Q$43,TIME(8,30,0)),""))</f>
        <v/>
      </c>
      <c r="K51" s="231"/>
      <c r="L51" s="231" t="str">
        <f>IF(COUNTIFS($T$13:$T$43,"",$Q$13:$Q$43,TIME(9,0,0))+COUNTIFS($V$13:$V$43,"",$Q$13:$Q$43,TIME(9,0,0))=0,"",IF(COUNTIFS($T$13:$T$43,"",$V$13:$V$43,"",$Q$13:$Q$43,TIME(9,0,0))&gt;0,COUNTIFS($T$13:$T$43,"",$V$13:$V$43,"",$Q$13:$Q$43,TIME(9,0,0)),""))</f>
        <v/>
      </c>
      <c r="M51" s="231"/>
      <c r="N51" s="231" t="str">
        <f>IF(COUNTIFS($T$13:$T$43,"",$Q$13:$Q$43,TIME(9,30,0))+COUNTIFS($V$13:$V$43,"",$Q$13:$Q$43,TIME(9,30,0))=0,"",IF(COUNTIFS($T$13:$T$43,"",$V$13:$V$43,"",$Q$13:$Q$43,TIME(9,30,0))&gt;0,COUNTIFS($T$13:$T$43,"",$V$13:$V$43,"",$Q$13:$Q$43,TIME(9,30,0)),""))</f>
        <v/>
      </c>
      <c r="O51" s="231"/>
      <c r="P51" s="231" t="str">
        <f>IF(COUNTIFS($T$13:$T$43,"",$Q$13:$Q$43,TIME(10,0,0))+COUNTIFS($V$13:$V$43,"",$Q$13:$Q$43,TIME(10,0,0))=0,"",IF(COUNTIFS($T$13:$T$43,"",$V$13:$V$43,"",$Q$13:$Q$43,TIME(10,0,0))&gt;0,COUNTIFS($T$13:$T$43,"",$V$13:$V$43,"",$Q$13:$Q$43,TIME(10,0,0)),""))</f>
        <v/>
      </c>
      <c r="Q51" s="231"/>
      <c r="R51" s="231" t="str">
        <f>IF(COUNTIFS($T$13:$T$43,"",$Q$13:$Q$43,TIME(10,30,0))+COUNTIFS($V$13:$V$43,"",$Q$13:$Q$43,TIME(10,30,0))=0,"",IF(COUNTIFS($T$13:$T$43,"",$V$13:$V$43,"",$Q$13:$Q$43,TIME(10,30,0))&gt;0,COUNTIFS($T$13:$T$43,"",$V$13:$V$43,"",$Q$13:$Q$43,TIME(10,30,0)),""))</f>
        <v/>
      </c>
      <c r="S51" s="231"/>
      <c r="T51" s="231" t="str">
        <f>IF(COUNTIFS($T$13:$T$43,"",$Q$13:$Q$43,TIME(11,0,0))+COUNTIFS($V$13:$V$43,"",$Q$13:$Q$43,TIME(11,0,0))=0,"",IF(COUNTIFS($T$13:$T$43,"",$V$13:$V$43,"",$Q$13:$Q$43,TIME(11,0,0))&gt;0,COUNTIFS($T$13:$T$43,"",$V$13:$V$43,"",$Q$13:$Q$43,TIME(11,0,0)),""))</f>
        <v/>
      </c>
      <c r="U51" s="231"/>
      <c r="V51" s="231" t="str">
        <f>IF(COUNTIFS($T$13:$T$43,"",$Q$13:$Q$43,TIME(11,30,0))+COUNTIFS($V$13:$V$43,"",$Q$13:$Q$43,TIME(11,30,0))=0,"",IF(COUNTIFS($T$13:$T$43,"",$V$13:$V$43,"",$Q$13:$Q$43,TIME(11,30,0))&gt;0,COUNTIFS($T$13:$T$43,"",$V$13:$V$43,"",$Q$13:$Q$43,TIME(11,30,0)),""))</f>
        <v/>
      </c>
      <c r="W51" s="231"/>
      <c r="X51" s="231" t="str">
        <f>IF(COUNTIFS($T$13:$T$43,"",$Q$13:$Q$43,TIME(12,0,0))+COUNTIFS($V$13:$V$43,"",$Q$13:$Q$43,TIME(12,0,0))=0,"",IF(COUNTIFS($T$13:$T$43,"",$V$13:$V$43,"",$Q$13:$Q$43,TIME(12,0,0))&gt;0,COUNTIFS($T$13:$T$43,"",$V$13:$V$43,"",$Q$13:$Q$43,TIME(12,0,0)),""))</f>
        <v/>
      </c>
      <c r="Y51" s="231"/>
      <c r="Z51" s="231" t="str">
        <f>IF(COUNTIFS($T$13:$T$43,"",$Q$13:$Q$43,TIME(12,30,0))+COUNTIFS($V$13:$V$43,"",$Q$13:$Q$43,TIME(12,30,0))=0,"",IF(COUNTIFS($T$13:$T$43,"",$V$13:$V$43,"",$Q$13:$Q$43,TIME(12,30,0))&gt;0,COUNTIFS($T$13:$T$43,"",$V$13:$V$43,"",$Q$13:$Q$43,TIME(12,30,0)),""))</f>
        <v/>
      </c>
      <c r="AA51" s="231"/>
      <c r="AB51" s="231" t="str">
        <f>IF(COUNTIFS($T$13:$T$43,"",$Q$13:$Q$43,TIME(13,0,0))+COUNTIFS($V$13:$V$43,"",$Q$13:$Q$43,TIME(13,0,0))=0,"",IF(COUNTIFS($T$13:$T$43,"",$V$13:$V$43,"",$Q$13:$Q$43,TIME(13,0,0))&gt;0,COUNTIFS($T$13:$T$43,"",$V$13:$V$43,"",$Q$13:$Q$43,TIME(13,0,0)),""))</f>
        <v/>
      </c>
      <c r="AC51" s="231"/>
      <c r="AD51" s="231" t="str">
        <f>IF(COUNTIFS($T$13:$T$43,"",$Q$13:$Q$43,TIME(13,30,0))+COUNTIFS($V$13:$V$43,"",$Q$13:$Q$43,TIME(13,30,0))=0,"",IF(COUNTIFS($T$13:$T$43,"",$V$13:$V$43,"",$Q$13:$Q$43,TIME(13,30,0))&gt;0,COUNTIFS($T$13:$T$43,"",$V$13:$V$43,"",$Q$13:$Q$43,TIME(13,30,0)),""))</f>
        <v/>
      </c>
      <c r="AE51" s="231"/>
      <c r="AF51" s="231" t="str">
        <f>IF(COUNTIFS($T$13:$T$43,"",$Q$13:$Q$43,TIME(14,0,0))+COUNTIFS($V$13:$V$43,"",$Q$13:$Q$43,TIME(14,0,0))=0,"",IF(COUNTIFS($T$13:$T$43,"",$V$13:$V$43,"",$Q$13:$Q$43,TIME(14,0,0))&gt;0,COUNTIFS($T$13:$T$43,"",$V$13:$V$43,"",$Q$13:$Q$43,TIME(14,0,0)),""))</f>
        <v/>
      </c>
      <c r="AG51" s="231"/>
      <c r="AH51" s="272" t="str">
        <f>IF(COUNTIFS($T$13:$T$43,"",$Q$13:$Q$43,TIME(14,30,0))+COUNTIFS($V$13:$V$43,"",$Q$13:$Q$43,TIME(14,30,0))=0,"",IF(COUNTIFS($T$13:$T$43,"",$V$13:$V$43,"",$Q$13:$Q$43,TIME(14,30,0))&gt;0,COUNTIFS($T$13:$T$43,"",$V$13:$V$43,"",$Q$13:$Q$43,TIME(14,30,0)),""))</f>
        <v/>
      </c>
      <c r="AI51" s="272"/>
      <c r="AJ51" s="272" t="str">
        <f>IF(COUNTIFS($T$13:$T$43,"",$Q$13:$Q$43,TIME(15,0,0))+COUNTIFS($V$13:$V$43,"",$Q$13:$Q$43,TIME(15,0,0))=0,"",IF(COUNTIFS($T$13:$T$43,"",$V$13:$V$43,"",$Q$13:$Q$43,TIME(15,0,0))&gt;0,COUNTIFS($T$13:$T$43,"",$V$13:$V$43,"",$Q$13:$Q$43,TIME(15,0,0)),""))</f>
        <v/>
      </c>
      <c r="AK51" s="272"/>
      <c r="AL51" s="272" t="str">
        <f>IF(COUNTIFS($T$13:$T$43,"",$Q$13:$Q$43,TIME(15,30,0))+COUNTIFS($V$13:$V$43,"",$Q$13:$Q$43,TIME(15,30,0))=0,"",IF(COUNTIFS($T$13:$T$43,"",$V$13:$V$43,"",$Q$13:$Q$43,TIME(15,30,0))&gt;0,COUNTIFS($T$13:$T$43,"",$V$13:$V$43,"",$Q$13:$Q$43,TIME(15,30,0)),""))</f>
        <v/>
      </c>
      <c r="AM51" s="272"/>
      <c r="AN51" s="272" t="str">
        <f>IF(COUNTIFS($T$13:$T$43,"",$Q$13:$Q$43,TIME(16,0,0))+COUNTIFS($V$13:$V$43,"",$Q$13:$Q$43,TIME(16,0,0))=0,"",IF(COUNTIFS($T$13:$T$43,"",$V$13:$V$43,"",$Q$13:$Q$43,TIME(16,0,0))&gt;0,COUNTIFS($T$13:$T$43,"",$V$13:$V$43,"",$Q$13:$Q$43,TIME(16,0,0)),""))</f>
        <v/>
      </c>
      <c r="AO51" s="399"/>
      <c r="AP51" s="46"/>
      <c r="AQ51" s="4"/>
      <c r="AR51" s="4"/>
      <c r="AS51" s="4"/>
      <c r="AT51" s="46"/>
      <c r="AU51" s="8"/>
      <c r="AV51" s="59"/>
      <c r="AW51" s="59"/>
      <c r="AX51" s="59"/>
      <c r="AY51" s="59"/>
      <c r="AZ51" s="59"/>
      <c r="BA51" s="59"/>
      <c r="BB51" s="59"/>
      <c r="BC51" s="59"/>
      <c r="BD51" s="59"/>
      <c r="BE51" s="60"/>
      <c r="BF51" s="60"/>
      <c r="BG51" s="60"/>
      <c r="BH51" s="60"/>
      <c r="BI51" s="60"/>
      <c r="BJ51" s="60"/>
      <c r="BK51" s="60"/>
    </row>
    <row r="52" spans="1:71" s="1" customFormat="1" ht="33" customHeight="1" thickTop="1">
      <c r="A52" s="2"/>
      <c r="B52" s="14"/>
      <c r="C52" s="267" t="s">
        <v>284</v>
      </c>
      <c r="D52" s="268"/>
      <c r="E52" s="268"/>
      <c r="F52" s="268"/>
      <c r="G52" s="268"/>
      <c r="H52" s="268"/>
      <c r="I52" s="268"/>
      <c r="J52" s="421" t="s">
        <v>286</v>
      </c>
      <c r="K52" s="421"/>
      <c r="L52" s="421" t="s">
        <v>288</v>
      </c>
      <c r="M52" s="421"/>
      <c r="N52" s="421" t="s">
        <v>290</v>
      </c>
      <c r="O52" s="421"/>
      <c r="P52" s="421" t="s">
        <v>292</v>
      </c>
      <c r="Q52" s="421"/>
      <c r="R52" s="415" t="s">
        <v>294</v>
      </c>
      <c r="S52" s="416"/>
      <c r="T52" s="415" t="s">
        <v>296</v>
      </c>
      <c r="U52" s="416"/>
      <c r="V52" s="415" t="s">
        <v>298</v>
      </c>
      <c r="W52" s="416"/>
      <c r="X52" s="415" t="s">
        <v>300</v>
      </c>
      <c r="Y52" s="416"/>
      <c r="Z52" s="415" t="s">
        <v>302</v>
      </c>
      <c r="AA52" s="416"/>
      <c r="AB52" s="415" t="s">
        <v>304</v>
      </c>
      <c r="AC52" s="416"/>
      <c r="AD52" s="415" t="s">
        <v>306</v>
      </c>
      <c r="AE52" s="416"/>
      <c r="AF52" s="415" t="s">
        <v>308</v>
      </c>
      <c r="AG52" s="416"/>
      <c r="AH52" s="422" t="s">
        <v>310</v>
      </c>
      <c r="AI52" s="423"/>
      <c r="AJ52" s="422" t="s">
        <v>312</v>
      </c>
      <c r="AK52" s="423"/>
      <c r="AL52" s="422" t="s">
        <v>314</v>
      </c>
      <c r="AM52" s="423"/>
      <c r="AN52" s="422" t="s">
        <v>316</v>
      </c>
      <c r="AO52" s="424"/>
      <c r="AP52" s="46"/>
      <c r="AQ52" s="4"/>
      <c r="AR52" s="4"/>
      <c r="AS52" s="4"/>
      <c r="AT52" s="46"/>
      <c r="AU52" s="8"/>
      <c r="AV52" s="59"/>
      <c r="AW52" s="59"/>
      <c r="AX52" s="59"/>
      <c r="AY52" s="59"/>
      <c r="AZ52" s="59"/>
      <c r="BA52" s="59"/>
      <c r="BB52" s="59"/>
      <c r="BC52" s="59"/>
      <c r="BD52" s="59"/>
      <c r="BE52" s="60"/>
      <c r="BF52" s="60"/>
      <c r="BG52" s="60"/>
      <c r="BH52" s="60"/>
      <c r="BI52" s="60"/>
      <c r="BJ52" s="60"/>
      <c r="BK52" s="60"/>
    </row>
    <row r="53" spans="1:71" s="1" customFormat="1" ht="22.5" customHeight="1">
      <c r="A53" s="2"/>
      <c r="B53" s="14"/>
      <c r="C53" s="269"/>
      <c r="D53" s="270"/>
      <c r="E53" s="270"/>
      <c r="F53" s="270"/>
      <c r="G53" s="270"/>
      <c r="H53" s="270"/>
      <c r="I53" s="270"/>
      <c r="J53" s="236" t="str">
        <f>IF((COUNTIF($BC$13:$BC$43,コード表!$B$67)=0),"",COUNTIF($BC$13:$BC$43,コード表!$B$67))</f>
        <v/>
      </c>
      <c r="K53" s="236"/>
      <c r="L53" s="236" t="str">
        <f>IF((COUNTIF($BC$13:$BC$43,コード表!$B$68)=0),"",COUNTIF($BC$13:$BC$43,コード表!$B$68))</f>
        <v/>
      </c>
      <c r="M53" s="236"/>
      <c r="N53" s="236" t="str">
        <f>IF((COUNTIF($BC$13:$BC$43,コード表!$B$69)=0),"",COUNTIF($BC$13:$BC$43,コード表!$B$69))</f>
        <v/>
      </c>
      <c r="O53" s="236"/>
      <c r="P53" s="236" t="str">
        <f>IF((COUNTIF($BC$13:$BC$43,コード表!$B$70)=0),"",COUNTIF($BC$13:$BC$43,コード表!$B$70))</f>
        <v/>
      </c>
      <c r="Q53" s="236"/>
      <c r="R53" s="236" t="str">
        <f>IF((COUNTIF($BC$13:$BC$43,コード表!$B$71)=0),"",COUNTIF($BC$13:$BC$43,コード表!$B$71))</f>
        <v/>
      </c>
      <c r="S53" s="236"/>
      <c r="T53" s="236" t="str">
        <f>IF((COUNTIF($BC$13:$BC$43,コード表!$B$72)=0),"",COUNTIF($BC$13:$BC$43,コード表!$B$72))</f>
        <v/>
      </c>
      <c r="U53" s="236"/>
      <c r="V53" s="236" t="str">
        <f>IF((COUNTIF($BC$13:$BC$43,コード表!$B$73)=0),"",COUNTIF($BC$13:$BC$43,コード表!$B$73))</f>
        <v/>
      </c>
      <c r="W53" s="236"/>
      <c r="X53" s="236" t="str">
        <f>IF((COUNTIF($BC$13:$BC$43,コード表!$B$74)=0),"",COUNTIF($BC$13:$BC$43,コード表!$B$74))</f>
        <v/>
      </c>
      <c r="Y53" s="236"/>
      <c r="Z53" s="236" t="str">
        <f>IF((COUNTIF($BC$13:$BC$43,コード表!$B$75)=0),"",COUNTIF($BC$13:$BC$43,コード表!$B$75))</f>
        <v/>
      </c>
      <c r="AA53" s="236"/>
      <c r="AB53" s="236" t="str">
        <f>IF((COUNTIF($BC$13:$BC$43,コード表!$B$76)=0),"",COUNTIF($BC$13:$BC$43,コード表!$B$76))</f>
        <v/>
      </c>
      <c r="AC53" s="236"/>
      <c r="AD53" s="236" t="str">
        <f>IF((COUNTIF($BC$13:$BC$43,コード表!$B$77)=0),"",COUNTIF($BC$13:$BC$43,コード表!$B$77))</f>
        <v/>
      </c>
      <c r="AE53" s="236"/>
      <c r="AF53" s="236" t="str">
        <f>IF((COUNTIF($BC$13:$BC$43,コード表!$B$78)=0),"",COUNTIF($BC$13:$BC$43,コード表!$B$78))</f>
        <v/>
      </c>
      <c r="AG53" s="236"/>
      <c r="AH53" s="236" t="str">
        <f>IF((COUNTIF($BC$13:$BC$43,コード表!$B$79)=0),"",COUNTIF($BC$13:$BC$43,コード表!$B$79))</f>
        <v/>
      </c>
      <c r="AI53" s="236"/>
      <c r="AJ53" s="236" t="str">
        <f>IF((COUNTIF($BC$13:$BC$43,コード表!$B$80)=0),"",COUNTIF($BC$13:$BC$43,コード表!$B$80))</f>
        <v/>
      </c>
      <c r="AK53" s="236"/>
      <c r="AL53" s="236" t="str">
        <f>IF((COUNTIF($BC$13:$BC$43,コード表!$B$81)=0),"",COUNTIF($BC$13:$BC$43,コード表!$B$81))</f>
        <v/>
      </c>
      <c r="AM53" s="236"/>
      <c r="AN53" s="236" t="str">
        <f>IF((COUNTIF($BC$13:$BC$43,コード表!$B$82)=0),"",COUNTIF($BC$13:$BC$43,コード表!$B$82))</f>
        <v/>
      </c>
      <c r="AO53" s="237"/>
      <c r="AP53" s="46"/>
      <c r="AQ53" s="4"/>
      <c r="AR53" s="4"/>
      <c r="AS53" s="4"/>
      <c r="AT53" s="46"/>
      <c r="AU53" s="8"/>
      <c r="AV53" s="59"/>
      <c r="AW53" s="59"/>
      <c r="AX53" s="59"/>
      <c r="AY53" s="59"/>
      <c r="AZ53" s="59"/>
      <c r="BA53" s="59"/>
      <c r="BB53" s="59"/>
      <c r="BC53" s="59"/>
      <c r="BD53" s="59"/>
      <c r="BE53" s="60"/>
      <c r="BF53" s="60"/>
      <c r="BG53" s="60"/>
      <c r="BH53" s="60"/>
      <c r="BI53" s="60"/>
      <c r="BJ53" s="60"/>
      <c r="BK53" s="60"/>
    </row>
    <row r="54" spans="1:71" s="1" customFormat="1" ht="33" customHeight="1">
      <c r="A54" s="2"/>
      <c r="B54" s="14"/>
      <c r="C54" s="269"/>
      <c r="D54" s="270"/>
      <c r="E54" s="270"/>
      <c r="F54" s="270"/>
      <c r="G54" s="270"/>
      <c r="H54" s="270"/>
      <c r="I54" s="270"/>
      <c r="J54" s="413" t="s">
        <v>318</v>
      </c>
      <c r="K54" s="414"/>
      <c r="L54" s="413" t="s">
        <v>320</v>
      </c>
      <c r="M54" s="414"/>
      <c r="N54" s="413" t="s">
        <v>322</v>
      </c>
      <c r="O54" s="414"/>
      <c r="P54" s="413" t="s">
        <v>324</v>
      </c>
      <c r="Q54" s="414"/>
      <c r="R54" s="411" t="s">
        <v>326</v>
      </c>
      <c r="S54" s="411"/>
      <c r="T54" s="411" t="s">
        <v>328</v>
      </c>
      <c r="U54" s="411"/>
      <c r="V54" s="411" t="s">
        <v>330</v>
      </c>
      <c r="W54" s="411"/>
      <c r="X54" s="411" t="s">
        <v>332</v>
      </c>
      <c r="Y54" s="411"/>
      <c r="Z54" s="411" t="s">
        <v>334</v>
      </c>
      <c r="AA54" s="411"/>
      <c r="AB54" s="411" t="s">
        <v>336</v>
      </c>
      <c r="AC54" s="411"/>
      <c r="AD54" s="411" t="s">
        <v>338</v>
      </c>
      <c r="AE54" s="411"/>
      <c r="AF54" s="411" t="s">
        <v>340</v>
      </c>
      <c r="AG54" s="411"/>
      <c r="AH54" s="411" t="s">
        <v>342</v>
      </c>
      <c r="AI54" s="411"/>
      <c r="AJ54" s="411" t="s">
        <v>344</v>
      </c>
      <c r="AK54" s="411"/>
      <c r="AL54" s="411" t="s">
        <v>346</v>
      </c>
      <c r="AM54" s="411"/>
      <c r="AN54" s="411" t="s">
        <v>348</v>
      </c>
      <c r="AO54" s="412"/>
      <c r="AP54" s="46"/>
      <c r="AQ54" s="4"/>
      <c r="AR54" s="4"/>
      <c r="AS54" s="4"/>
      <c r="AT54" s="46"/>
      <c r="AU54" s="8"/>
      <c r="AV54" s="59"/>
      <c r="AW54" s="59"/>
      <c r="AX54" s="59"/>
      <c r="AY54" s="59"/>
      <c r="AZ54" s="59"/>
      <c r="BA54" s="59"/>
      <c r="BB54" s="59"/>
      <c r="BC54" s="59"/>
      <c r="BD54" s="59"/>
      <c r="BE54" s="60"/>
      <c r="BF54" s="60"/>
      <c r="BG54" s="60"/>
      <c r="BH54" s="60"/>
      <c r="BI54" s="60"/>
      <c r="BJ54" s="60"/>
      <c r="BK54" s="60"/>
    </row>
    <row r="55" spans="1:71" s="1" customFormat="1" ht="22.5" customHeight="1" thickBot="1">
      <c r="A55" s="2"/>
      <c r="B55" s="14"/>
      <c r="C55" s="271"/>
      <c r="D55" s="272"/>
      <c r="E55" s="272"/>
      <c r="F55" s="272"/>
      <c r="G55" s="272"/>
      <c r="H55" s="272"/>
      <c r="I55" s="272"/>
      <c r="J55" s="231" t="str">
        <f>IF((COUNTIF($BC$13:$BC$43,コード表!$B$83)=0),"",COUNTIF($BC$13:$BC$43,コード表!$B$83))</f>
        <v/>
      </c>
      <c r="K55" s="231"/>
      <c r="L55" s="231" t="str">
        <f>IF((COUNTIF($BC$13:$BC$43,コード表!$B$84)=0),"",COUNTIF($BC$13:$BC$43,コード表!$B$84))</f>
        <v/>
      </c>
      <c r="M55" s="231"/>
      <c r="N55" s="231" t="str">
        <f>IF((COUNTIF($BC$13:$BC$43,コード表!$B$85)=0),"",COUNTIF($BC$13:$BC$43,コード表!$B$85))</f>
        <v/>
      </c>
      <c r="O55" s="231"/>
      <c r="P55" s="231" t="str">
        <f>IF((COUNTIF($BC$13:$BC$43,コード表!$B$86)=0),"",COUNTIF($BC$13:$BC$43,コード表!$B$86))</f>
        <v/>
      </c>
      <c r="Q55" s="231"/>
      <c r="R55" s="231" t="str">
        <f>IF((COUNTIF($BC$13:$BC$43,コード表!$B$87)=0),"",COUNTIF($BC$13:$BC$43,コード表!$B$87))</f>
        <v/>
      </c>
      <c r="S55" s="231"/>
      <c r="T55" s="231" t="str">
        <f>IF((COUNTIF($BC$13:$BC$43,コード表!$B$88)=0),"",COUNTIF($BC$13:$BC$43,コード表!$B$88))</f>
        <v/>
      </c>
      <c r="U55" s="231"/>
      <c r="V55" s="231" t="str">
        <f>IF((COUNTIF($BC$13:$BC$43,コード表!$B$89)=0),"",COUNTIF($BC$13:$BC$43,コード表!$B$89))</f>
        <v/>
      </c>
      <c r="W55" s="231"/>
      <c r="X55" s="231" t="str">
        <f>IF((COUNTIF($BC$13:$BC$43,コード表!$B$90)=0),"",COUNTIF($BC$13:$BC$43,コード表!$B$90))</f>
        <v/>
      </c>
      <c r="Y55" s="231"/>
      <c r="Z55" s="231" t="str">
        <f>IF((COUNTIF($BC$13:$BC$43,コード表!$B$91)=0),"",COUNTIF($BC$13:$BC$43,コード表!$B$91))</f>
        <v/>
      </c>
      <c r="AA55" s="231"/>
      <c r="AB55" s="231" t="str">
        <f>IF((COUNTIF($BC$13:$BC$43,コード表!$B$92)=0),"",COUNTIF($BC$13:$BC$43,コード表!$B$92))</f>
        <v/>
      </c>
      <c r="AC55" s="231"/>
      <c r="AD55" s="231" t="str">
        <f>IF((COUNTIF($BC$13:$BC$43,コード表!$B$93)=0),"",COUNTIF($BC$13:$BC$43,コード表!$B$93))</f>
        <v/>
      </c>
      <c r="AE55" s="231"/>
      <c r="AF55" s="231" t="str">
        <f>IF((COUNTIF($BC$13:$BC$43,コード表!$B$94)=0),"",COUNTIF($BC$13:$BC$43,コード表!$B$94))</f>
        <v/>
      </c>
      <c r="AG55" s="231"/>
      <c r="AH55" s="231" t="str">
        <f>IF((COUNTIF($BC$13:$BC$43,コード表!$B$95)=0),"",COUNTIF($BC$13:$BC$43,コード表!$B$95))</f>
        <v/>
      </c>
      <c r="AI55" s="231"/>
      <c r="AJ55" s="231" t="str">
        <f>IF((COUNTIF($BC$13:$BC$43,コード表!$B$96)=0),"",COUNTIF($BC$13:$BC$43,コード表!$B$96))</f>
        <v/>
      </c>
      <c r="AK55" s="231"/>
      <c r="AL55" s="231" t="str">
        <f>IF((COUNTIF($BC$13:$BC$43,コード表!$B$97)=0),"",COUNTIF($BC$13:$BC$43,コード表!$B$97))</f>
        <v/>
      </c>
      <c r="AM55" s="231"/>
      <c r="AN55" s="231" t="str">
        <f>IF((COUNTIF($BC$13:$BC$43,コード表!$B$98)=0),"",COUNTIF($BC$13:$BC$43,コード表!$B$98))</f>
        <v/>
      </c>
      <c r="AO55" s="232"/>
      <c r="AP55" s="46"/>
      <c r="AQ55" s="4"/>
      <c r="AR55" s="4"/>
      <c r="AS55" s="4"/>
      <c r="AT55" s="46"/>
      <c r="AU55" s="8"/>
      <c r="AV55" s="59"/>
      <c r="AW55" s="59"/>
      <c r="AX55" s="59"/>
      <c r="AY55" s="59"/>
      <c r="AZ55" s="59"/>
      <c r="BA55" s="59"/>
      <c r="BB55" s="59"/>
      <c r="BC55" s="59"/>
      <c r="BD55" s="59"/>
      <c r="BE55" s="60"/>
      <c r="BF55" s="60"/>
      <c r="BG55" s="60"/>
      <c r="BH55" s="60"/>
      <c r="BI55" s="60"/>
      <c r="BJ55" s="60"/>
      <c r="BK55" s="60"/>
    </row>
    <row r="56" spans="1:71" s="1" customFormat="1" ht="33" customHeight="1" thickTop="1">
      <c r="A56" s="2"/>
      <c r="B56" s="14"/>
      <c r="C56" s="267" t="s">
        <v>285</v>
      </c>
      <c r="D56" s="268"/>
      <c r="E56" s="268"/>
      <c r="F56" s="268"/>
      <c r="G56" s="268"/>
      <c r="H56" s="268"/>
      <c r="I56" s="268"/>
      <c r="J56" s="421" t="s">
        <v>286</v>
      </c>
      <c r="K56" s="421"/>
      <c r="L56" s="421" t="s">
        <v>288</v>
      </c>
      <c r="M56" s="421"/>
      <c r="N56" s="421" t="s">
        <v>290</v>
      </c>
      <c r="O56" s="421"/>
      <c r="P56" s="421" t="s">
        <v>292</v>
      </c>
      <c r="Q56" s="421"/>
      <c r="R56" s="415" t="s">
        <v>294</v>
      </c>
      <c r="S56" s="416"/>
      <c r="T56" s="415" t="s">
        <v>296</v>
      </c>
      <c r="U56" s="416"/>
      <c r="V56" s="415" t="s">
        <v>298</v>
      </c>
      <c r="W56" s="416"/>
      <c r="X56" s="415" t="s">
        <v>300</v>
      </c>
      <c r="Y56" s="416"/>
      <c r="Z56" s="415" t="s">
        <v>302</v>
      </c>
      <c r="AA56" s="416"/>
      <c r="AB56" s="415" t="s">
        <v>304</v>
      </c>
      <c r="AC56" s="416"/>
      <c r="AD56" s="415" t="s">
        <v>306</v>
      </c>
      <c r="AE56" s="416"/>
      <c r="AF56" s="415" t="s">
        <v>308</v>
      </c>
      <c r="AG56" s="416"/>
      <c r="AH56" s="415" t="s">
        <v>310</v>
      </c>
      <c r="AI56" s="416"/>
      <c r="AJ56" s="415" t="s">
        <v>312</v>
      </c>
      <c r="AK56" s="416"/>
      <c r="AL56" s="415" t="s">
        <v>314</v>
      </c>
      <c r="AM56" s="416"/>
      <c r="AN56" s="415" t="s">
        <v>316</v>
      </c>
      <c r="AO56" s="417"/>
      <c r="AP56" s="46"/>
      <c r="AQ56" s="4"/>
      <c r="AR56" s="4"/>
      <c r="AS56" s="4"/>
      <c r="AT56" s="46"/>
      <c r="AU56" s="8"/>
      <c r="AV56" s="59"/>
      <c r="AW56" s="59"/>
      <c r="AX56" s="59"/>
      <c r="AY56" s="59"/>
      <c r="AZ56" s="59"/>
      <c r="BA56" s="59"/>
      <c r="BB56" s="59"/>
      <c r="BC56" s="59"/>
      <c r="BD56" s="59"/>
      <c r="BE56" s="60"/>
      <c r="BF56" s="60"/>
      <c r="BG56" s="60"/>
      <c r="BH56" s="60"/>
      <c r="BI56" s="60"/>
      <c r="BJ56" s="60"/>
      <c r="BK56" s="60"/>
    </row>
    <row r="57" spans="1:71" s="1" customFormat="1" ht="22.5" customHeight="1">
      <c r="A57" s="2"/>
      <c r="B57" s="14"/>
      <c r="C57" s="269"/>
      <c r="D57" s="270"/>
      <c r="E57" s="270"/>
      <c r="F57" s="270"/>
      <c r="G57" s="270"/>
      <c r="H57" s="270"/>
      <c r="I57" s="270"/>
      <c r="J57" s="236" t="str">
        <f>IF((COUNTIF($BD$13:$BD$43,コード表!$B$99)=0),"",COUNTIF($BD$13:$BD$43,コード表!$B$99))</f>
        <v/>
      </c>
      <c r="K57" s="236"/>
      <c r="L57" s="236" t="str">
        <f>IF((COUNTIF($BD$13:$BD$43,コード表!$B$100)=0),"",COUNTIF($BD$13:$BD$43,コード表!$B$100))</f>
        <v/>
      </c>
      <c r="M57" s="236"/>
      <c r="N57" s="236" t="str">
        <f>IF((COUNTIF($BD$13:$BD$43,コード表!$B$101)=0),"",COUNTIF($BD$13:$BD$43,コード表!$B$101))</f>
        <v/>
      </c>
      <c r="O57" s="236"/>
      <c r="P57" s="236" t="str">
        <f>IF((COUNTIF($BD$13:$BD$43,コード表!$B$102)=0),"",COUNTIF($BD$13:$BD$43,コード表!$B$102))</f>
        <v/>
      </c>
      <c r="Q57" s="236"/>
      <c r="R57" s="236" t="str">
        <f>IF((COUNTIF($BD$13:$BD$43,コード表!$B$103)=0),"",COUNTIF($BD$13:$BD$43,コード表!$B$103))</f>
        <v/>
      </c>
      <c r="S57" s="236"/>
      <c r="T57" s="236" t="str">
        <f>IF((COUNTIF($BD$13:$BD$43,コード表!$B$104)=0),"",COUNTIF($BD$13:$BD$43,コード表!$B$104))</f>
        <v/>
      </c>
      <c r="U57" s="236"/>
      <c r="V57" s="236" t="str">
        <f>IF((COUNTIF($BD$13:$BD$43,コード表!$B$105)=0),"",COUNTIF($BD$13:$BD$43,コード表!$B$105))</f>
        <v/>
      </c>
      <c r="W57" s="236"/>
      <c r="X57" s="236" t="str">
        <f>IF((COUNTIF($BD$13:$BD$43,コード表!$B$106)=0),"",COUNTIF($BD$13:$BD$43,コード表!$B$106))</f>
        <v/>
      </c>
      <c r="Y57" s="236"/>
      <c r="Z57" s="236" t="str">
        <f>IF((COUNTIF($BD$13:$BD$43,コード表!$B$107)=0),"",COUNTIF($BD$13:$BD$43,コード表!$B$107))</f>
        <v/>
      </c>
      <c r="AA57" s="236"/>
      <c r="AB57" s="236" t="str">
        <f>IF((COUNTIF($BD$13:$BD$43,コード表!$B$108)=0),"",COUNTIF($BD$13:$BD$43,コード表!$B$108))</f>
        <v/>
      </c>
      <c r="AC57" s="236"/>
      <c r="AD57" s="236" t="str">
        <f>IF((COUNTIF($BD$13:$BD$43,コード表!$B$109)=0),"",COUNTIF($BD$13:$BD$43,コード表!$B$109))</f>
        <v/>
      </c>
      <c r="AE57" s="236"/>
      <c r="AF57" s="236" t="str">
        <f>IF((COUNTIF($BD$13:$BD$43,コード表!$B$110)=0),"",COUNTIF($BD$13:$BD$43,コード表!$B$110))</f>
        <v/>
      </c>
      <c r="AG57" s="236"/>
      <c r="AH57" s="236" t="str">
        <f>IF((COUNTIF($BD$13:$BD$43,コード表!$B$111)=0),"",COUNTIF($BD$13:$BD$43,コード表!$B$111))</f>
        <v/>
      </c>
      <c r="AI57" s="236"/>
      <c r="AJ57" s="236" t="str">
        <f>IF((COUNTIF($BD$13:$BD$43,コード表!$B$112)=0),"",COUNTIF($BD$13:$BD$43,コード表!$B$112))</f>
        <v/>
      </c>
      <c r="AK57" s="236"/>
      <c r="AL57" s="236" t="str">
        <f>IF((COUNTIF($BD$13:$BD$43,コード表!$B$113)=0),"",COUNTIF($BD$13:$BD$43,コード表!$B$113))</f>
        <v/>
      </c>
      <c r="AM57" s="236"/>
      <c r="AN57" s="236" t="str">
        <f>IF((COUNTIF($BD$13:$BD$43,コード表!$B$114)=0),"",COUNTIF($BD$13:$BD$43,コード表!$B$114))</f>
        <v/>
      </c>
      <c r="AO57" s="237"/>
      <c r="AP57" s="46"/>
      <c r="AQ57" s="4"/>
      <c r="AR57" s="4"/>
      <c r="AS57" s="4"/>
      <c r="AT57" s="46"/>
      <c r="AU57" s="8"/>
      <c r="AV57" s="59"/>
      <c r="AW57" s="59"/>
      <c r="AX57" s="59"/>
      <c r="AY57" s="59"/>
      <c r="AZ57" s="59"/>
      <c r="BA57" s="59"/>
      <c r="BB57" s="59"/>
      <c r="BC57" s="59"/>
      <c r="BD57" s="59"/>
      <c r="BE57" s="60"/>
      <c r="BF57" s="60"/>
      <c r="BG57" s="60"/>
      <c r="BH57" s="60"/>
      <c r="BI57" s="60"/>
      <c r="BJ57" s="60"/>
      <c r="BK57" s="60"/>
    </row>
    <row r="58" spans="1:71" s="1" customFormat="1" ht="33" customHeight="1">
      <c r="A58" s="2"/>
      <c r="B58" s="14"/>
      <c r="C58" s="269"/>
      <c r="D58" s="270"/>
      <c r="E58" s="270"/>
      <c r="F58" s="270"/>
      <c r="G58" s="270"/>
      <c r="H58" s="270"/>
      <c r="I58" s="270"/>
      <c r="J58" s="413" t="s">
        <v>318</v>
      </c>
      <c r="K58" s="414"/>
      <c r="L58" s="413" t="s">
        <v>320</v>
      </c>
      <c r="M58" s="414"/>
      <c r="N58" s="413" t="s">
        <v>322</v>
      </c>
      <c r="O58" s="414"/>
      <c r="P58" s="413" t="s">
        <v>324</v>
      </c>
      <c r="Q58" s="414"/>
      <c r="R58" s="411" t="s">
        <v>326</v>
      </c>
      <c r="S58" s="411"/>
      <c r="T58" s="411" t="s">
        <v>328</v>
      </c>
      <c r="U58" s="411"/>
      <c r="V58" s="411" t="s">
        <v>330</v>
      </c>
      <c r="W58" s="411"/>
      <c r="X58" s="411" t="s">
        <v>332</v>
      </c>
      <c r="Y58" s="411"/>
      <c r="Z58" s="411" t="s">
        <v>334</v>
      </c>
      <c r="AA58" s="411"/>
      <c r="AB58" s="411" t="s">
        <v>336</v>
      </c>
      <c r="AC58" s="411"/>
      <c r="AD58" s="411" t="s">
        <v>338</v>
      </c>
      <c r="AE58" s="411"/>
      <c r="AF58" s="411" t="s">
        <v>340</v>
      </c>
      <c r="AG58" s="411"/>
      <c r="AH58" s="411" t="s">
        <v>342</v>
      </c>
      <c r="AI58" s="411"/>
      <c r="AJ58" s="411" t="s">
        <v>344</v>
      </c>
      <c r="AK58" s="411"/>
      <c r="AL58" s="411" t="s">
        <v>346</v>
      </c>
      <c r="AM58" s="411"/>
      <c r="AN58" s="411" t="s">
        <v>348</v>
      </c>
      <c r="AO58" s="412"/>
      <c r="AP58" s="46"/>
      <c r="AQ58" s="4"/>
      <c r="AR58" s="4"/>
      <c r="AS58" s="4"/>
      <c r="AT58" s="46"/>
      <c r="AU58" s="8"/>
      <c r="AV58" s="59"/>
      <c r="AW58" s="59"/>
      <c r="AX58" s="59"/>
      <c r="AY58" s="59"/>
      <c r="AZ58" s="59"/>
      <c r="BA58" s="59"/>
      <c r="BB58" s="59"/>
      <c r="BC58" s="59"/>
      <c r="BD58" s="59"/>
      <c r="BE58" s="60"/>
      <c r="BF58" s="60"/>
      <c r="BG58" s="60"/>
      <c r="BH58" s="60"/>
      <c r="BI58" s="60"/>
      <c r="BJ58" s="60"/>
      <c r="BK58" s="60"/>
    </row>
    <row r="59" spans="1:71" s="1" customFormat="1" ht="22.5" customHeight="1" thickBot="1">
      <c r="A59" s="2"/>
      <c r="B59" s="14"/>
      <c r="C59" s="271"/>
      <c r="D59" s="272"/>
      <c r="E59" s="272"/>
      <c r="F59" s="272"/>
      <c r="G59" s="272"/>
      <c r="H59" s="272"/>
      <c r="I59" s="272"/>
      <c r="J59" s="231" t="str">
        <f>IF((COUNTIF($BD$13:$BD$43,コード表!$B$115)=0),"",COUNTIF($BD$13:$BD$43,コード表!$B$115))</f>
        <v/>
      </c>
      <c r="K59" s="231"/>
      <c r="L59" s="231" t="str">
        <f>IF((COUNTIF($BD$13:$BD$43,コード表!$B$116)=0),"",COUNTIF($BD$13:$BD$43,コード表!$B$116))</f>
        <v/>
      </c>
      <c r="M59" s="231"/>
      <c r="N59" s="231" t="str">
        <f>IF((COUNTIF($BD$13:$BD$43,コード表!$B$117)=0),"",COUNTIF($BD$13:$BD$43,コード表!$B$117))</f>
        <v/>
      </c>
      <c r="O59" s="231"/>
      <c r="P59" s="231" t="str">
        <f>IF((COUNTIF($BD$13:$BD$43,コード表!$B$118)=0),"",COUNTIF($BD$13:$BD$43,コード表!$B$118))</f>
        <v/>
      </c>
      <c r="Q59" s="231"/>
      <c r="R59" s="231" t="str">
        <f>IF((COUNTIF($BD$13:$BD$43,コード表!$B$119)=0),"",COUNTIF($BD$13:$BD$43,コード表!$B$119))</f>
        <v/>
      </c>
      <c r="S59" s="231"/>
      <c r="T59" s="231" t="str">
        <f>IF((COUNTIF($BD$13:$BD$43,コード表!$B$120)=0),"",COUNTIF($BD$13:$BD$43,コード表!$B$120))</f>
        <v/>
      </c>
      <c r="U59" s="231"/>
      <c r="V59" s="231" t="str">
        <f>IF((COUNTIF($BD$13:$BD$43,コード表!$B$121)=0),"",COUNTIF($BD$13:$BD$43,コード表!$B$121))</f>
        <v/>
      </c>
      <c r="W59" s="231"/>
      <c r="X59" s="231" t="str">
        <f>IF((COUNTIF($BD$13:$BD$43,コード表!$B$122)=0),"",COUNTIF($BD$13:$BD$43,コード表!$B$122))</f>
        <v/>
      </c>
      <c r="Y59" s="231"/>
      <c r="Z59" s="231" t="str">
        <f>IF((COUNTIF($BD$13:$BD$43,コード表!$B$123)=0),"",COUNTIF($BD$13:$BD$43,コード表!$B$123))</f>
        <v/>
      </c>
      <c r="AA59" s="231"/>
      <c r="AB59" s="231" t="str">
        <f>IF((COUNTIF($BD$13:$BD$43,コード表!$B$124)=0),"",COUNTIF($BD$13:$BD$43,コード表!$B$124))</f>
        <v/>
      </c>
      <c r="AC59" s="231"/>
      <c r="AD59" s="231" t="str">
        <f>IF((COUNTIF($BD$13:$BD$43,コード表!$B$125)=0),"",COUNTIF($BD$13:$BD$43,コード表!$B$125))</f>
        <v/>
      </c>
      <c r="AE59" s="231"/>
      <c r="AF59" s="231" t="str">
        <f>IF((COUNTIF($BD$13:$BD$43,コード表!$B$126)=0),"",COUNTIF($BD$13:$BD$43,コード表!$B$126))</f>
        <v/>
      </c>
      <c r="AG59" s="231"/>
      <c r="AH59" s="233" t="str">
        <f>IF((COUNTIF($BD$13:$BD$43,コード表!$B$127)=0),"",COUNTIF($BD$13:$BD$43,コード表!$B$127))</f>
        <v/>
      </c>
      <c r="AI59" s="233"/>
      <c r="AJ59" s="233" t="str">
        <f>IF((COUNTIF($BD$13:$BD$43,コード表!$B$128)=0),"",COUNTIF($BD$13:$BD$43,コード表!$B$128))</f>
        <v/>
      </c>
      <c r="AK59" s="234"/>
      <c r="AL59" s="234" t="str">
        <f>IF((COUNTIF($BD$13:$BD$43,コード表!$B$129)=0),"",COUNTIF($BD$13:$BD$43,コード表!$B$129))</f>
        <v/>
      </c>
      <c r="AM59" s="234"/>
      <c r="AN59" s="234" t="str">
        <f>IF((COUNTIF($BD$13:$BD$43,コード表!$B$130)=0),"",COUNTIF($BD$13:$BD$43,コード表!$B$130))</f>
        <v/>
      </c>
      <c r="AO59" s="235"/>
      <c r="AP59" s="46"/>
      <c r="AQ59" s="4"/>
      <c r="AR59" s="4"/>
      <c r="AS59" s="4"/>
      <c r="AT59" s="46"/>
      <c r="AU59" s="8"/>
      <c r="AV59" s="59"/>
      <c r="AW59" s="59"/>
      <c r="AX59" s="59"/>
      <c r="AY59" s="59"/>
      <c r="AZ59" s="59"/>
      <c r="BA59" s="59"/>
      <c r="BB59" s="59"/>
      <c r="BC59" s="59"/>
      <c r="BD59" s="59"/>
      <c r="BE59" s="60"/>
      <c r="BF59" s="60"/>
      <c r="BG59" s="60"/>
      <c r="BH59" s="60"/>
      <c r="BI59" s="60"/>
      <c r="BJ59" s="60"/>
      <c r="BK59" s="60"/>
    </row>
    <row r="60" spans="1:71" s="1" customFormat="1" ht="33" customHeight="1" thickTop="1">
      <c r="A60" s="2"/>
      <c r="B60" s="14"/>
      <c r="C60" s="279" t="s">
        <v>48</v>
      </c>
      <c r="D60" s="273" t="s">
        <v>252</v>
      </c>
      <c r="E60" s="274"/>
      <c r="F60" s="284" t="s">
        <v>352</v>
      </c>
      <c r="G60" s="400"/>
      <c r="H60" s="400"/>
      <c r="I60" s="401"/>
      <c r="J60" s="408" t="s">
        <v>286</v>
      </c>
      <c r="K60" s="409"/>
      <c r="L60" s="408" t="s">
        <v>288</v>
      </c>
      <c r="M60" s="409"/>
      <c r="N60" s="408" t="s">
        <v>290</v>
      </c>
      <c r="O60" s="409"/>
      <c r="P60" s="408" t="s">
        <v>292</v>
      </c>
      <c r="Q60" s="409"/>
      <c r="R60" s="408" t="s">
        <v>294</v>
      </c>
      <c r="S60" s="409"/>
      <c r="T60" s="408" t="s">
        <v>296</v>
      </c>
      <c r="U60" s="409"/>
      <c r="V60" s="408" t="s">
        <v>298</v>
      </c>
      <c r="W60" s="409"/>
      <c r="X60" s="408" t="s">
        <v>300</v>
      </c>
      <c r="Y60" s="409"/>
      <c r="Z60" s="408" t="s">
        <v>302</v>
      </c>
      <c r="AA60" s="409"/>
      <c r="AB60" s="408" t="s">
        <v>304</v>
      </c>
      <c r="AC60" s="409"/>
      <c r="AD60" s="408" t="s">
        <v>306</v>
      </c>
      <c r="AE60" s="409"/>
      <c r="AF60" s="408" t="s">
        <v>308</v>
      </c>
      <c r="AG60" s="410"/>
      <c r="AH60" s="194" t="s">
        <v>260</v>
      </c>
      <c r="AI60" s="197" t="s">
        <v>267</v>
      </c>
      <c r="AJ60" s="78">
        <v>1</v>
      </c>
      <c r="AK60" s="78">
        <v>2</v>
      </c>
      <c r="AL60" s="78">
        <v>3</v>
      </c>
      <c r="AM60" s="78">
        <v>4</v>
      </c>
      <c r="AN60" s="78">
        <v>5</v>
      </c>
      <c r="AO60" s="79">
        <v>6</v>
      </c>
      <c r="AP60" s="4"/>
      <c r="AQ60" s="4"/>
      <c r="AR60" s="46"/>
      <c r="AS60" s="4"/>
      <c r="AT60" s="46"/>
      <c r="AU60" s="8"/>
      <c r="AV60" s="59"/>
      <c r="AW60" s="59"/>
      <c r="AX60" s="59"/>
      <c r="AY60" s="59"/>
      <c r="AZ60" s="59"/>
      <c r="BA60" s="59"/>
      <c r="BB60" s="59"/>
      <c r="BC60" s="60"/>
      <c r="BD60" s="60"/>
      <c r="BE60" s="60"/>
      <c r="BF60" s="60"/>
      <c r="BG60" s="60"/>
      <c r="BH60" s="60"/>
      <c r="BI60" s="60"/>
    </row>
    <row r="61" spans="1:71" s="1" customFormat="1" ht="17.25" customHeight="1">
      <c r="A61" s="2"/>
      <c r="B61" s="14"/>
      <c r="C61" s="280"/>
      <c r="D61" s="275"/>
      <c r="E61" s="276"/>
      <c r="F61" s="402"/>
      <c r="G61" s="403"/>
      <c r="H61" s="403"/>
      <c r="I61" s="404"/>
      <c r="J61" s="291" t="str">
        <f>IF((COUNTIF($BI$13:$BL$43,コード表!$B$131)+COUNTIF($BI$13:$BL$43,コード表!$B$143)=0),"",COUNTIF($BI$13:$BL$43,コード表!$B$131)+COUNTIF($BI$13:$BL$43,コード表!$B$143))</f>
        <v/>
      </c>
      <c r="K61" s="291"/>
      <c r="L61" s="291" t="str">
        <f>IF((COUNTIF($BI$13:$BL$43,コード表!$B$132)+COUNTIF($BI$13:$BL$43,コード表!$B$144)=0),"",COUNTIF($BI$13:$BL$43,コード表!$B$132)+COUNTIF($BI$13:$BL$43,コード表!$B$144))</f>
        <v/>
      </c>
      <c r="M61" s="291"/>
      <c r="N61" s="291" t="str">
        <f>IF((COUNTIF($BI$13:$BL$43,コード表!$B$133)+COUNTIF($BI$13:$BL$43,コード表!$B$145)=0),"",COUNTIF($BI$13:$BL$43,コード表!$B$133)+COUNTIF($BI$13:$BL$43,コード表!$B$145))</f>
        <v/>
      </c>
      <c r="O61" s="291"/>
      <c r="P61" s="291" t="str">
        <f>IF((COUNTIF($BI$13:$BL$43,コード表!$B$134)+COUNTIF($BI$13:$BL$43,コード表!$B$146)=0),"",COUNTIF($BI$13:$BL$43,コード表!$B$134)+COUNTIF($BI$13:$BL$43,コード表!$B$146))</f>
        <v/>
      </c>
      <c r="Q61" s="291"/>
      <c r="R61" s="359" t="str">
        <f>IF(COUNTIFS($BI$13:$BL$43,コード表!$B$135,$BU$13:$BX$43,0)+COUNTIFS($BI$13:$BL$43,コード表!$B$147,$BU$13:$BX$43,0)=0,"",COUNTIFS($BI$13:$BL$43,コード表!$B$135,$BU$13:$BX$43,0)+COUNTIFS($BI$13:$BL$43,コード表!$B$147,$BU$13:$BX$43,0))</f>
        <v/>
      </c>
      <c r="S61" s="359"/>
      <c r="T61" s="291" t="str">
        <f>IF((COUNTIF($BI$13:$BL$43,コード表!$B$136)+COUNTIF($BI$13:$BL$43,コード表!$B$148)=0),"",COUNTIF($BI$13:$BL$43,コード表!$B$136)+COUNTIF($BI$13:$BL$43,コード表!$B$148))</f>
        <v/>
      </c>
      <c r="U61" s="291"/>
      <c r="V61" s="291" t="str">
        <f>IF((COUNTIF($BI$13:$BL$43,コード表!$B$137)+COUNTIF($BI$13:$BL$43,コード表!$B$149)=0),"",COUNTIF($BI$13:$BL$43,コード表!$B$137)+COUNTIF($BI$13:$BL$43,コード表!$B$149))</f>
        <v/>
      </c>
      <c r="W61" s="291"/>
      <c r="X61" s="291" t="str">
        <f>IF((COUNTIF($BI$13:$BL$43,コード表!$B$138)+COUNTIF($BI$13:$BL$43,コード表!$B$150)=0),"",COUNTIF($BI$13:$BL$43,コード表!$B$138)+COUNTIF($BI$13:$BL$43,コード表!$B$150))</f>
        <v/>
      </c>
      <c r="Y61" s="291"/>
      <c r="Z61" s="291" t="str">
        <f>IF((COUNTIF($BI$13:$BL$43,コード表!$B$139)+COUNTIF($BI$13:$BL$43,コード表!$B$151)=0),"",COUNTIF($BI$13:$BL$43,コード表!$B$139)+COUNTIF($BI$13:$BL$43,コード表!$B$151))</f>
        <v/>
      </c>
      <c r="AA61" s="291"/>
      <c r="AB61" s="291" t="str">
        <f>IF((COUNTIF($BI$13:$BL$43,コード表!$B$140)+COUNTIF($BI$13:$BL$43,コード表!$B$152)=0),"",COUNTIF($BI$13:$BL$43,コード表!$B$140)+COUNTIF($BI$13:$BL$43,コード表!$B$152))</f>
        <v/>
      </c>
      <c r="AC61" s="291"/>
      <c r="AD61" s="291" t="str">
        <f>IF((COUNTIF($BI$13:$BL$43,コード表!$B$141)+COUNTIF($BI$13:$BL$43,コード表!$B$153)=0),"",COUNTIF($BI$13:$BL$43,コード表!$B$141)+COUNTIF($BI$13:$BL$43,コード表!$B$153))</f>
        <v/>
      </c>
      <c r="AE61" s="291"/>
      <c r="AF61" s="291" t="str">
        <f>IF((COUNTIF($BI$13:$BL$43,コード表!$B$142)+COUNTIF($BI$13:$BL$43,コード表!$B$154)=0),"",COUNTIF($BI$13:$BL$43,コード表!$B$142)+COUNTIF($BI$13:$BL$43,コード表!$B$154))</f>
        <v/>
      </c>
      <c r="AG61" s="292"/>
      <c r="AH61" s="195"/>
      <c r="AI61" s="198"/>
      <c r="AJ61" s="200">
        <f>SUMIFS($BM$13:$BM$43,$BO$13:$BO$43,コード表!$B$179)</f>
        <v>0</v>
      </c>
      <c r="AK61" s="200">
        <f>SUMIFS($BM$13:$BM$43,$BO$13:$BO$43,コード表!$B$180)</f>
        <v>0</v>
      </c>
      <c r="AL61" s="200">
        <f>SUMIFS($BM$13:$BM$43,$BO$13:$BO$43,コード表!$B$181)</f>
        <v>0</v>
      </c>
      <c r="AM61" s="200">
        <f>SUMIFS($BM$13:$BM$43,$BO$13:$BO$43,コード表!$B$182)</f>
        <v>0</v>
      </c>
      <c r="AN61" s="200">
        <f>SUMIFS($BM$13:$BM$43,$BO$13:$BO$43,コード表!$B$183)</f>
        <v>0</v>
      </c>
      <c r="AO61" s="191">
        <f>SUMIFS($BM$13:$BM$43,$BO$13:$BO$43,コード表!$B$184)</f>
        <v>0</v>
      </c>
      <c r="AP61" s="4"/>
      <c r="AQ61" s="4"/>
      <c r="AR61" s="62"/>
      <c r="AS61" s="4"/>
      <c r="AT61" s="62"/>
      <c r="AU61" s="8"/>
      <c r="AV61" s="59"/>
      <c r="AW61" s="59"/>
      <c r="AX61" s="59"/>
      <c r="AY61" s="59"/>
      <c r="AZ61" s="59"/>
      <c r="BA61" s="59"/>
      <c r="BB61" s="59"/>
      <c r="BC61" s="60"/>
      <c r="BD61" s="60"/>
      <c r="BE61" s="60"/>
      <c r="BF61" s="60"/>
      <c r="BG61" s="60"/>
      <c r="BH61" s="60"/>
      <c r="BI61" s="60"/>
    </row>
    <row r="62" spans="1:71" s="1" customFormat="1" ht="17.25" customHeight="1">
      <c r="A62" s="2"/>
      <c r="B62" s="14"/>
      <c r="C62" s="280"/>
      <c r="D62" s="275"/>
      <c r="E62" s="276"/>
      <c r="F62" s="217" t="s">
        <v>350</v>
      </c>
      <c r="G62" s="217"/>
      <c r="H62" s="217"/>
      <c r="I62" s="217"/>
      <c r="J62" s="291" t="str">
        <f>IF((COUNTIF($BI$13:$BL$43,コード表!$B$155)=0),"",COUNTIF($BI$13:$BL$43,コード表!$B$155))</f>
        <v/>
      </c>
      <c r="K62" s="291"/>
      <c r="L62" s="291" t="str">
        <f>IF((COUNTIF($BI$13:$BL$43,コード表!$B$156)=0),"",COUNTIF($BI$13:$BL$43,コード表!$B$156))</f>
        <v/>
      </c>
      <c r="M62" s="291"/>
      <c r="N62" s="291" t="str">
        <f>IF((COUNTIF($BI$13:$BL$43,コード表!$B$157)=0),"",COUNTIF($BI$13:$BL$43,コード表!$B$157))</f>
        <v/>
      </c>
      <c r="O62" s="291"/>
      <c r="P62" s="291" t="str">
        <f>IF((COUNTIF($BI$13:$BL$43,コード表!$B$158)=0),"",COUNTIF($BI$13:$BL$43,コード表!$B$158))</f>
        <v/>
      </c>
      <c r="Q62" s="291"/>
      <c r="R62" s="291" t="str">
        <f>IF((COUNTIF($BI$13:$BL$43,コード表!$B$159)=0),"",COUNTIF($BI$13:$BL$43,コード表!$B$159))</f>
        <v/>
      </c>
      <c r="S62" s="291"/>
      <c r="T62" s="291" t="str">
        <f>IF((COUNTIF($BI$13:$BL$43,コード表!$B$160)=0),"",COUNTIF($BI$13:$BL$43,コード表!$B$160))</f>
        <v/>
      </c>
      <c r="U62" s="291"/>
      <c r="V62" s="291" t="str">
        <f>IF(COUNTIFS(T13:T43,BR13,BH13:BH43,TIME(3,30,0))=0,"",COUNTIFS(T13:T43,BR13,BH13:BH43,TIME(3,30,0)))</f>
        <v/>
      </c>
      <c r="W62" s="291"/>
      <c r="X62" s="291" t="str">
        <f>IF((COUNTIF($BI$13:$BL$43,コード表!$B$162)=0),"",COUNTIF($BI$13:$BL$43,コード表!$B$162))</f>
        <v/>
      </c>
      <c r="Y62" s="291"/>
      <c r="Z62" s="291" t="str">
        <f>IF((COUNTIF($BI$13:$BL$43,コード表!$B$163)=0),"",COUNTIF($BI$13:$BL$43,コード表!$B$163))</f>
        <v/>
      </c>
      <c r="AA62" s="291"/>
      <c r="AB62" s="291" t="str">
        <f>IF((COUNTIF($BI$13:$BL$43,コード表!$B$164)=0),"",COUNTIF($BI$13:$BL$43,コード表!$B$164))</f>
        <v/>
      </c>
      <c r="AC62" s="291"/>
      <c r="AD62" s="291" t="str">
        <f>IF((COUNTIF($BI$13:$BL$43,コード表!$B$165)=0),"",COUNTIF($BI$13:$BL$43,コード表!$B$165))</f>
        <v/>
      </c>
      <c r="AE62" s="291"/>
      <c r="AF62" s="291" t="str">
        <f>IF((COUNTIF($BI$13:$BL$43,コード表!$B$166)=0),"",COUNTIF($BI$13:$BL$43,コード表!$B$166))</f>
        <v/>
      </c>
      <c r="AG62" s="292"/>
      <c r="AH62" s="195"/>
      <c r="AI62" s="198"/>
      <c r="AJ62" s="201"/>
      <c r="AK62" s="201"/>
      <c r="AL62" s="201"/>
      <c r="AM62" s="201"/>
      <c r="AN62" s="201"/>
      <c r="AO62" s="192"/>
      <c r="AP62" s="4"/>
      <c r="AQ62" s="4"/>
      <c r="AR62" s="62"/>
      <c r="AS62" s="4"/>
      <c r="AT62" s="62"/>
      <c r="AU62" s="8"/>
      <c r="AV62" s="59"/>
      <c r="AW62" s="59"/>
      <c r="AX62" s="59"/>
      <c r="AY62" s="59"/>
      <c r="AZ62" s="59"/>
      <c r="BA62" s="59"/>
      <c r="BB62" s="60"/>
      <c r="BC62" s="60"/>
      <c r="BD62" s="60"/>
      <c r="BE62" s="60"/>
      <c r="BF62" s="60"/>
      <c r="BG62" s="60"/>
      <c r="BH62" s="60"/>
      <c r="BI62" s="60"/>
    </row>
    <row r="63" spans="1:71" s="1" customFormat="1" ht="17.25" customHeight="1" thickBot="1">
      <c r="A63" s="2"/>
      <c r="B63" s="14"/>
      <c r="C63" s="281"/>
      <c r="D63" s="277"/>
      <c r="E63" s="278"/>
      <c r="F63" s="219" t="s">
        <v>351</v>
      </c>
      <c r="G63" s="219"/>
      <c r="H63" s="219"/>
      <c r="I63" s="219"/>
      <c r="J63" s="259" t="str">
        <f>IF((COUNTIF($BI$13:$BL$43,コード表!$B$167))=0,"",COUNTIF($BI$13:$BL$43,コード表!$B$167))</f>
        <v/>
      </c>
      <c r="K63" s="259"/>
      <c r="L63" s="259" t="str">
        <f>IF((COUNTIF($BI$13:$BL$43,コード表!$B$168))=0,"",COUNTIF($BI$13:$BL$43,コード表!$B$168))</f>
        <v/>
      </c>
      <c r="M63" s="259"/>
      <c r="N63" s="259" t="str">
        <f>IF((COUNTIF($BI$13:$BL$43,コード表!$B$169))=0,"",COUNTIF($BI$13:$BL$43,コード表!$B$169))</f>
        <v/>
      </c>
      <c r="O63" s="259"/>
      <c r="P63" s="259" t="str">
        <f>IF((COUNTIF($BI$13:$BL$43,コード表!$B$170))=0,"",COUNTIF($BI$13:$BL$43,コード表!$B$170))</f>
        <v/>
      </c>
      <c r="Q63" s="259"/>
      <c r="R63" s="259" t="str">
        <f>IF((COUNTIF($BI$13:$BL$43,コード表!$B$171))=0,"",COUNTIF($BI$13:$BL$43,コード表!$B$171))</f>
        <v/>
      </c>
      <c r="S63" s="259"/>
      <c r="T63" s="259" t="str">
        <f>IF((COUNTIF($BI$13:$BL$43,コード表!$B$172))=0,"",COUNTIF($BI$13:$BL$43,コード表!$B$172))</f>
        <v/>
      </c>
      <c r="U63" s="259"/>
      <c r="V63" s="259" t="str">
        <f>IF((COUNTIF($BI$13:$BL$43,コード表!$B$173))=0,"",COUNTIF($BI$13:$BL$43,コード表!$B$173))</f>
        <v/>
      </c>
      <c r="W63" s="259"/>
      <c r="X63" s="259" t="str">
        <f>IF((COUNTIF($BI$13:$BL$43,コード表!$B$174))=0,"",COUNTIF($BI$13:$BL$43,コード表!$B$174))</f>
        <v/>
      </c>
      <c r="Y63" s="259"/>
      <c r="Z63" s="259" t="str">
        <f>IF(COUNTIFS(V13:V43,BR13,BH13:BH43,TIME(4,30,0))=0,"",COUNTIFS(V13:V43,BR13,BH13:BH43,TIME(4,30,0)))</f>
        <v/>
      </c>
      <c r="AA63" s="259"/>
      <c r="AB63" s="259" t="str">
        <f>IF((COUNTIF($BI$13:$BL$43,コード表!$B$176))=0,"",COUNTIF($BI$13:$BL$43,コード表!$B$176))</f>
        <v/>
      </c>
      <c r="AC63" s="259"/>
      <c r="AD63" s="259" t="str">
        <f>IF((COUNTIF($BI$13:$BL$43,コード表!$B$177))=0,"",COUNTIF($BI$13:$BL$43,コード表!$B$177))</f>
        <v/>
      </c>
      <c r="AE63" s="259"/>
      <c r="AF63" s="259" t="str">
        <f>IF((COUNTIF($BI$13:$BL$43,コード表!$B$178))=0,"",COUNTIF($BI$13:$BL$43,コード表!$B$178))</f>
        <v/>
      </c>
      <c r="AG63" s="260"/>
      <c r="AH63" s="196"/>
      <c r="AI63" s="199"/>
      <c r="AJ63" s="202"/>
      <c r="AK63" s="202"/>
      <c r="AL63" s="202"/>
      <c r="AM63" s="202"/>
      <c r="AN63" s="202"/>
      <c r="AO63" s="193"/>
      <c r="AP63" s="4"/>
      <c r="AQ63" s="4"/>
      <c r="AR63" s="62"/>
      <c r="AS63" s="4"/>
      <c r="AT63" s="62"/>
      <c r="AU63" s="8"/>
      <c r="AV63" s="59"/>
      <c r="AW63" s="59"/>
      <c r="AX63" s="59"/>
      <c r="AY63" s="59"/>
      <c r="AZ63" s="59"/>
      <c r="BA63" s="59"/>
      <c r="BB63" s="59"/>
      <c r="BC63" s="60"/>
      <c r="BD63" s="60"/>
      <c r="BE63" s="60"/>
      <c r="BF63" s="60"/>
      <c r="BG63" s="60"/>
      <c r="BH63" s="60"/>
      <c r="BI63" s="60"/>
    </row>
    <row r="64" spans="1:71" s="1" customFormat="1" ht="11.25" customHeight="1" thickBo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9"/>
      <c r="AV64" s="2"/>
      <c r="AW64" s="67"/>
      <c r="AX64" s="52"/>
      <c r="AY64" s="52"/>
      <c r="AZ64" s="52"/>
      <c r="BA64" s="59"/>
      <c r="BB64" s="59"/>
      <c r="BC64" s="60"/>
      <c r="BD64" s="59"/>
      <c r="BE64" s="52"/>
      <c r="BF64" s="52"/>
      <c r="BG64" s="52"/>
      <c r="BH64" s="52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</row>
    <row r="65" spans="1:71" s="1" customFormat="1" ht="9" customHeight="1" thickBot="1">
      <c r="A65" s="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3"/>
      <c r="V65" s="53"/>
      <c r="W65" s="53"/>
      <c r="X65" s="53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2"/>
      <c r="AW65" s="67"/>
      <c r="AX65" s="52"/>
      <c r="AY65" s="52"/>
      <c r="AZ65" s="52"/>
      <c r="BA65" s="59"/>
      <c r="BB65" s="59"/>
      <c r="BC65" s="59"/>
      <c r="BD65" s="59"/>
      <c r="BE65" s="52"/>
      <c r="BF65" s="52"/>
      <c r="BG65" s="52"/>
      <c r="BH65" s="52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</row>
    <row r="66" spans="1:71" s="1" customFormat="1" ht="17.25" customHeight="1" thickBot="1">
      <c r="A66" s="2"/>
      <c r="B66" s="4"/>
      <c r="C66" s="15"/>
      <c r="D66" s="15"/>
      <c r="E66" s="15"/>
      <c r="F66" s="15"/>
      <c r="G66" s="84"/>
      <c r="H66" s="84"/>
      <c r="I66" s="16"/>
      <c r="J66" s="84"/>
      <c r="K66" s="84"/>
      <c r="L66" s="84"/>
      <c r="M66" s="84"/>
      <c r="N66" s="84"/>
      <c r="O66" s="44"/>
      <c r="P66" s="84"/>
      <c r="Q66" s="44"/>
      <c r="R66" s="8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71"/>
      <c r="AI66" s="4"/>
      <c r="AJ66" s="4"/>
      <c r="AK66" s="266">
        <v>2</v>
      </c>
      <c r="AL66" s="244"/>
      <c r="AM66" s="244"/>
      <c r="AN66" s="244" t="s">
        <v>13</v>
      </c>
      <c r="AO66" s="244"/>
      <c r="AP66" s="244">
        <v>1</v>
      </c>
      <c r="AQ66" s="244"/>
      <c r="AR66" s="244"/>
      <c r="AS66" s="245" t="s">
        <v>268</v>
      </c>
      <c r="AT66" s="246"/>
      <c r="AU66" s="72"/>
      <c r="AV66" s="72"/>
      <c r="AW66" s="52"/>
      <c r="AX66" s="59"/>
      <c r="AY66" s="59"/>
      <c r="AZ66" s="59"/>
      <c r="BA66" s="59"/>
      <c r="BB66" s="52"/>
      <c r="BC66" s="52"/>
      <c r="BD66" s="52"/>
      <c r="BE66" s="52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</row>
    <row r="67" spans="1:71" s="1" customFormat="1" ht="19.5">
      <c r="A67" s="2"/>
      <c r="B67" s="4"/>
      <c r="C67" s="73" t="s">
        <v>15</v>
      </c>
      <c r="D67" s="15"/>
      <c r="E67" s="15"/>
      <c r="F67" s="15"/>
      <c r="G67" s="84"/>
      <c r="H67" s="84"/>
      <c r="I67" s="16"/>
      <c r="J67" s="84"/>
      <c r="K67" s="84"/>
      <c r="L67" s="84"/>
      <c r="M67" s="84"/>
      <c r="N67" s="84"/>
      <c r="O67" s="44"/>
      <c r="P67" s="84"/>
      <c r="Q67" s="44"/>
      <c r="R67" s="84"/>
      <c r="S67" s="44"/>
      <c r="T67" s="84"/>
      <c r="U67" s="53"/>
      <c r="V67" s="53"/>
      <c r="W67" s="53"/>
      <c r="X67" s="53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2"/>
      <c r="AR67" s="2"/>
      <c r="AS67" s="2"/>
      <c r="AT67" s="2"/>
      <c r="AU67" s="2"/>
      <c r="AV67" s="2"/>
      <c r="AW67" s="67"/>
      <c r="AX67" s="52"/>
      <c r="AY67" s="52"/>
      <c r="AZ67" s="52"/>
      <c r="BA67" s="59"/>
      <c r="BB67" s="59"/>
      <c r="BC67" s="59"/>
      <c r="BD67" s="59"/>
      <c r="BE67" s="52"/>
      <c r="BF67" s="52"/>
      <c r="BG67" s="52"/>
      <c r="BH67" s="52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</row>
    <row r="68" spans="1:71" s="1" customFormat="1" ht="19.5">
      <c r="A68" s="2"/>
      <c r="B68" s="4"/>
      <c r="C68" s="74"/>
      <c r="D68" s="15"/>
      <c r="E68" s="15"/>
      <c r="F68" s="15"/>
      <c r="G68" s="84"/>
      <c r="H68" s="84"/>
      <c r="I68" s="16"/>
      <c r="J68" s="84"/>
      <c r="K68" s="84"/>
      <c r="L68" s="84"/>
      <c r="M68" s="84"/>
      <c r="N68" s="84"/>
      <c r="O68" s="44"/>
      <c r="P68" s="84"/>
      <c r="Q68" s="44"/>
      <c r="R68" s="84"/>
      <c r="S68" s="44"/>
      <c r="T68" s="84"/>
      <c r="U68" s="53"/>
      <c r="V68" s="53"/>
      <c r="W68" s="53"/>
      <c r="X68" s="53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2"/>
      <c r="AR68" s="2"/>
      <c r="AS68" s="2"/>
      <c r="AT68" s="2"/>
      <c r="AU68" s="2"/>
      <c r="AV68" s="2"/>
      <c r="AW68" s="67"/>
      <c r="AX68" s="52"/>
      <c r="AY68" s="52"/>
      <c r="AZ68" s="52"/>
      <c r="BA68" s="59"/>
      <c r="BB68" s="59"/>
      <c r="BC68" s="59"/>
      <c r="BD68" s="59"/>
      <c r="BE68" s="52"/>
      <c r="BF68" s="52"/>
      <c r="BG68" s="52"/>
      <c r="BH68" s="52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</row>
    <row r="69" spans="1:71" ht="16.5">
      <c r="A69" s="2"/>
      <c r="B69" s="4"/>
      <c r="C69" s="15"/>
      <c r="D69" s="15"/>
      <c r="E69" s="15"/>
      <c r="F69" s="15"/>
      <c r="G69" s="84"/>
      <c r="H69" s="84"/>
      <c r="I69" s="16"/>
      <c r="J69" s="84"/>
      <c r="K69" s="84"/>
      <c r="L69" s="84"/>
      <c r="M69" s="84"/>
      <c r="N69" s="84"/>
      <c r="O69" s="44"/>
      <c r="P69" s="84"/>
      <c r="Q69" s="44"/>
      <c r="R69" s="84"/>
      <c r="S69" s="44"/>
      <c r="T69" s="84"/>
      <c r="U69" s="53"/>
      <c r="V69" s="53"/>
      <c r="W69" s="53"/>
      <c r="X69" s="53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2"/>
      <c r="AR69" s="2"/>
      <c r="AS69" s="2"/>
      <c r="AT69" s="2" t="s">
        <v>354</v>
      </c>
      <c r="AU69" s="2"/>
      <c r="AV69" s="2"/>
    </row>
    <row r="70" spans="1:7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7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71" s="1" customFormat="1" ht="18" customHeight="1" thickBot="1">
      <c r="A72" s="2"/>
      <c r="B72" s="313" t="s">
        <v>37</v>
      </c>
      <c r="C72" s="313"/>
      <c r="D72" s="313"/>
      <c r="E72" s="313"/>
      <c r="F72" s="313"/>
      <c r="G72" s="313"/>
      <c r="H72" s="31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67"/>
      <c r="AX72" s="52"/>
      <c r="AY72" s="52"/>
      <c r="AZ72" s="52"/>
      <c r="BA72" s="59"/>
      <c r="BB72" s="59"/>
      <c r="BC72" s="59"/>
      <c r="BD72" s="59"/>
      <c r="BE72" s="52"/>
      <c r="BF72" s="52"/>
      <c r="BG72" s="52"/>
      <c r="BH72" s="52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</row>
    <row r="73" spans="1:71" s="1" customFormat="1" ht="21" customHeight="1">
      <c r="A73" s="2"/>
      <c r="B73" s="155" t="s">
        <v>228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3"/>
      <c r="AQ73" s="12"/>
      <c r="AR73" s="12"/>
      <c r="AS73" s="12"/>
      <c r="AT73" s="12"/>
      <c r="AU73" s="13"/>
      <c r="AV73" s="4"/>
      <c r="AW73" s="68"/>
      <c r="AX73" s="52"/>
      <c r="AY73" s="52"/>
      <c r="AZ73" s="52"/>
      <c r="BA73" s="59"/>
      <c r="BB73" s="59"/>
      <c r="BC73" s="59"/>
      <c r="BD73" s="59"/>
      <c r="BE73" s="52"/>
      <c r="BF73" s="52"/>
      <c r="BG73" s="52"/>
      <c r="BH73" s="52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</row>
    <row r="74" spans="1:71" s="1" customFormat="1" ht="26.25" customHeight="1" thickBot="1">
      <c r="A74" s="2"/>
      <c r="B74" s="339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I74" s="340"/>
      <c r="AJ74" s="340"/>
      <c r="AK74" s="340"/>
      <c r="AL74" s="340"/>
      <c r="AM74" s="340"/>
      <c r="AN74" s="340"/>
      <c r="AO74" s="340"/>
      <c r="AP74" s="11"/>
      <c r="AQ74" s="4"/>
      <c r="AR74" s="4"/>
      <c r="AS74" s="4"/>
      <c r="AT74" s="4"/>
      <c r="AU74" s="8"/>
      <c r="AV74" s="2"/>
      <c r="AW74" s="67"/>
      <c r="AX74" s="52"/>
      <c r="AY74" s="52"/>
      <c r="AZ74" s="52"/>
      <c r="BA74" s="59"/>
      <c r="BB74" s="59"/>
      <c r="BC74" s="59"/>
      <c r="BD74" s="59"/>
      <c r="BE74" s="52"/>
      <c r="BF74" s="52"/>
      <c r="BG74" s="52"/>
      <c r="BH74" s="52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</row>
    <row r="75" spans="1:71" s="1" customFormat="1" ht="24.75" customHeight="1">
      <c r="A75" s="2"/>
      <c r="B75" s="6"/>
      <c r="C75" s="333" t="s">
        <v>253</v>
      </c>
      <c r="D75" s="334"/>
      <c r="E75" s="334"/>
      <c r="F75" s="334"/>
      <c r="G75" s="334"/>
      <c r="H75" s="329">
        <f>請求書!$K$29</f>
        <v>2025</v>
      </c>
      <c r="I75" s="329"/>
      <c r="J75" s="329"/>
      <c r="K75" s="329"/>
      <c r="L75" s="249" t="s">
        <v>0</v>
      </c>
      <c r="M75" s="249"/>
      <c r="N75" s="329">
        <f>請求書!$Q$29</f>
        <v>7</v>
      </c>
      <c r="O75" s="329"/>
      <c r="P75" s="249" t="s">
        <v>6</v>
      </c>
      <c r="Q75" s="249"/>
      <c r="R75" s="249"/>
      <c r="S75" s="249"/>
      <c r="T75" s="249"/>
      <c r="U75" s="332"/>
      <c r="V75" s="248" t="s">
        <v>8</v>
      </c>
      <c r="W75" s="249"/>
      <c r="X75" s="249"/>
      <c r="Y75" s="249"/>
      <c r="Z75" s="249"/>
      <c r="AA75" s="249"/>
      <c r="AB75" s="249"/>
      <c r="AC75" s="249"/>
      <c r="AD75" s="249"/>
      <c r="AE75" s="249"/>
      <c r="AF75" s="249"/>
      <c r="AG75" s="445" t="str">
        <f>IF($AG$4="","",$AG$4)</f>
        <v/>
      </c>
      <c r="AH75" s="445"/>
      <c r="AI75" s="445"/>
      <c r="AJ75" s="445"/>
      <c r="AK75" s="445"/>
      <c r="AL75" s="445"/>
      <c r="AM75" s="445"/>
      <c r="AN75" s="445"/>
      <c r="AO75" s="445"/>
      <c r="AP75" s="445"/>
      <c r="AQ75" s="445"/>
      <c r="AR75" s="445"/>
      <c r="AS75" s="445"/>
      <c r="AT75" s="446"/>
      <c r="AU75" s="8"/>
      <c r="AV75" s="2"/>
      <c r="BR75" s="60"/>
      <c r="BS75" s="60"/>
    </row>
    <row r="76" spans="1:71" s="1" customFormat="1" ht="31.5" customHeight="1">
      <c r="A76" s="2"/>
      <c r="B76" s="6"/>
      <c r="C76" s="247" t="s">
        <v>10</v>
      </c>
      <c r="D76" s="217"/>
      <c r="E76" s="217"/>
      <c r="F76" s="217"/>
      <c r="G76" s="217"/>
      <c r="H76" s="330">
        <f>請求書!$W$14</f>
        <v>1234567890</v>
      </c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1"/>
      <c r="V76" s="247" t="s">
        <v>9</v>
      </c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447" t="str">
        <f>IF($AG$5="","",$AG$5)</f>
        <v/>
      </c>
      <c r="AH76" s="447"/>
      <c r="AI76" s="447"/>
      <c r="AJ76" s="447"/>
      <c r="AK76" s="447"/>
      <c r="AL76" s="447"/>
      <c r="AM76" s="447"/>
      <c r="AN76" s="447"/>
      <c r="AO76" s="447"/>
      <c r="AP76" s="447"/>
      <c r="AQ76" s="447"/>
      <c r="AR76" s="447"/>
      <c r="AS76" s="447"/>
      <c r="AT76" s="448"/>
      <c r="AU76" s="8"/>
      <c r="AV76" s="2"/>
      <c r="BR76" s="60"/>
      <c r="BS76" s="60"/>
    </row>
    <row r="77" spans="1:71" s="1" customFormat="1" ht="31.5" customHeight="1">
      <c r="A77" s="2"/>
      <c r="B77" s="6"/>
      <c r="C77" s="299" t="s">
        <v>256</v>
      </c>
      <c r="D77" s="226"/>
      <c r="E77" s="226"/>
      <c r="F77" s="226"/>
      <c r="G77" s="226"/>
      <c r="H77" s="335" t="str">
        <f>請求書!$W$20</f>
        <v>西東京市役所　障害福祉課</v>
      </c>
      <c r="I77" s="335"/>
      <c r="J77" s="335"/>
      <c r="K77" s="335"/>
      <c r="L77" s="335"/>
      <c r="M77" s="335"/>
      <c r="N77" s="335"/>
      <c r="O77" s="335"/>
      <c r="P77" s="335"/>
      <c r="Q77" s="335"/>
      <c r="R77" s="335"/>
      <c r="S77" s="335"/>
      <c r="T77" s="335"/>
      <c r="U77" s="336"/>
      <c r="V77" s="247" t="s">
        <v>11</v>
      </c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447" t="str">
        <f>IF($AG$6="","",$AG$6)</f>
        <v/>
      </c>
      <c r="AH77" s="447"/>
      <c r="AI77" s="447"/>
      <c r="AJ77" s="447"/>
      <c r="AK77" s="447"/>
      <c r="AL77" s="447"/>
      <c r="AM77" s="447"/>
      <c r="AN77" s="447"/>
      <c r="AO77" s="447"/>
      <c r="AP77" s="447"/>
      <c r="AQ77" s="447"/>
      <c r="AR77" s="447"/>
      <c r="AS77" s="447"/>
      <c r="AT77" s="448"/>
      <c r="AU77" s="8"/>
      <c r="AV77" s="2"/>
      <c r="BG77" s="52"/>
      <c r="BR77" s="60"/>
      <c r="BS77" s="60"/>
    </row>
    <row r="78" spans="1:71" s="1" customFormat="1" ht="21" customHeight="1" thickBot="1">
      <c r="A78" s="2"/>
      <c r="B78" s="6"/>
      <c r="C78" s="256"/>
      <c r="D78" s="227"/>
      <c r="E78" s="227"/>
      <c r="F78" s="227"/>
      <c r="G78" s="22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8"/>
      <c r="V78" s="255" t="s">
        <v>22</v>
      </c>
      <c r="W78" s="250"/>
      <c r="X78" s="250"/>
      <c r="Y78" s="250"/>
      <c r="Z78" s="250"/>
      <c r="AA78" s="439" t="str">
        <f>IF($AA$7="","",$AA$7)</f>
        <v/>
      </c>
      <c r="AB78" s="439"/>
      <c r="AC78" s="439"/>
      <c r="AD78" s="439"/>
      <c r="AE78" s="439"/>
      <c r="AF78" s="439"/>
      <c r="AG78" s="439"/>
      <c r="AH78" s="441" t="s">
        <v>229</v>
      </c>
      <c r="AI78" s="441"/>
      <c r="AJ78" s="441"/>
      <c r="AK78" s="443" t="str">
        <f>IF($AK$7="","",$AK$7)</f>
        <v/>
      </c>
      <c r="AL78" s="443"/>
      <c r="AM78" s="441" t="s">
        <v>255</v>
      </c>
      <c r="AN78" s="441"/>
      <c r="AO78" s="441"/>
      <c r="AP78" s="405"/>
      <c r="AQ78" s="406"/>
      <c r="AR78" s="406"/>
      <c r="AS78" s="406"/>
      <c r="AT78" s="407"/>
      <c r="AU78" s="8"/>
      <c r="AV78" s="2"/>
      <c r="BR78" s="60"/>
      <c r="BS78" s="60"/>
    </row>
    <row r="79" spans="1:71" s="1" customFormat="1" ht="30" customHeight="1" thickBot="1">
      <c r="A79" s="2"/>
      <c r="B79" s="6"/>
      <c r="C79" s="70"/>
      <c r="D79" s="70"/>
      <c r="E79" s="70"/>
      <c r="F79" s="70"/>
      <c r="G79" s="70"/>
      <c r="H79" s="70"/>
      <c r="I79" s="70"/>
      <c r="J79" s="70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70"/>
      <c r="V79" s="256"/>
      <c r="W79" s="227"/>
      <c r="X79" s="227"/>
      <c r="Y79" s="227"/>
      <c r="Z79" s="227"/>
      <c r="AA79" s="440"/>
      <c r="AB79" s="440"/>
      <c r="AC79" s="440"/>
      <c r="AD79" s="440"/>
      <c r="AE79" s="440"/>
      <c r="AF79" s="440"/>
      <c r="AG79" s="440"/>
      <c r="AH79" s="442"/>
      <c r="AI79" s="442"/>
      <c r="AJ79" s="442"/>
      <c r="AK79" s="444"/>
      <c r="AL79" s="444"/>
      <c r="AM79" s="442"/>
      <c r="AN79" s="442"/>
      <c r="AO79" s="442"/>
      <c r="AP79" s="166"/>
      <c r="AQ79" s="167"/>
      <c r="AR79" s="167"/>
      <c r="AS79" s="167"/>
      <c r="AT79" s="168"/>
      <c r="AU79" s="9"/>
      <c r="AV79" s="2"/>
      <c r="AW79" s="67"/>
      <c r="AX79" s="52"/>
      <c r="AY79" s="52"/>
      <c r="AZ79" s="52"/>
      <c r="BA79" s="59"/>
      <c r="BB79" s="59"/>
      <c r="BC79" s="59"/>
      <c r="BD79" s="59"/>
      <c r="BE79" s="52"/>
      <c r="BF79" s="52"/>
      <c r="BG79" s="52"/>
      <c r="BH79" s="52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</row>
    <row r="80" spans="1:71" s="1" customFormat="1" ht="16.5" customHeight="1" thickBot="1">
      <c r="A80" s="2"/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10"/>
      <c r="AV80" s="2"/>
      <c r="AW80" s="67"/>
      <c r="AX80" s="52"/>
      <c r="AY80" s="52"/>
      <c r="AZ80" s="52"/>
      <c r="BA80" s="52"/>
      <c r="BB80" s="52"/>
      <c r="BC80" s="59"/>
      <c r="BD80" s="59"/>
      <c r="BE80" s="52"/>
      <c r="BF80" s="52"/>
      <c r="BG80" s="52"/>
      <c r="BH80" s="52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</row>
    <row r="81" spans="1:78" s="1" customFormat="1" ht="16.5">
      <c r="A81" s="2"/>
      <c r="B81" s="6"/>
      <c r="C81" s="323" t="s">
        <v>16</v>
      </c>
      <c r="D81" s="324"/>
      <c r="E81" s="315" t="s">
        <v>17</v>
      </c>
      <c r="F81" s="316"/>
      <c r="G81" s="314" t="s">
        <v>39</v>
      </c>
      <c r="H81" s="315"/>
      <c r="I81" s="315"/>
      <c r="J81" s="315"/>
      <c r="K81" s="315"/>
      <c r="L81" s="315"/>
      <c r="M81" s="315"/>
      <c r="N81" s="315"/>
      <c r="O81" s="315"/>
      <c r="P81" s="316"/>
      <c r="Q81" s="314" t="s">
        <v>45</v>
      </c>
      <c r="R81" s="315"/>
      <c r="S81" s="316"/>
      <c r="T81" s="304" t="s">
        <v>237</v>
      </c>
      <c r="U81" s="305"/>
      <c r="V81" s="305"/>
      <c r="W81" s="306"/>
      <c r="X81" s="302" t="s">
        <v>238</v>
      </c>
      <c r="Y81" s="305"/>
      <c r="Z81" s="305"/>
      <c r="AA81" s="305"/>
      <c r="AB81" s="302" t="s">
        <v>260</v>
      </c>
      <c r="AC81" s="305"/>
      <c r="AD81" s="305"/>
      <c r="AE81" s="309"/>
      <c r="AF81" s="248" t="s">
        <v>23</v>
      </c>
      <c r="AG81" s="249"/>
      <c r="AH81" s="249"/>
      <c r="AI81" s="302"/>
      <c r="AJ81" s="187" t="s">
        <v>282</v>
      </c>
      <c r="AK81" s="434"/>
      <c r="AL81" s="181" t="s">
        <v>279</v>
      </c>
      <c r="AM81" s="181"/>
      <c r="AN81" s="181"/>
      <c r="AO81" s="181"/>
      <c r="AP81" s="181"/>
      <c r="AQ81" s="181"/>
      <c r="AR81" s="181"/>
      <c r="AS81" s="181"/>
      <c r="AT81" s="182"/>
      <c r="AU81" s="10"/>
      <c r="AV81" s="2"/>
      <c r="AW81" s="67"/>
      <c r="AX81" s="52"/>
      <c r="AY81" s="52"/>
      <c r="AZ81" s="52"/>
      <c r="BA81" s="52"/>
      <c r="BB81" s="52"/>
      <c r="BC81" s="59"/>
      <c r="BD81" s="59"/>
      <c r="BE81" s="52"/>
      <c r="BF81" s="52"/>
      <c r="BG81" s="52"/>
      <c r="BH81" s="52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</row>
    <row r="82" spans="1:78" s="1" customFormat="1" ht="18" customHeight="1">
      <c r="A82" s="2"/>
      <c r="B82" s="6"/>
      <c r="C82" s="325"/>
      <c r="D82" s="326"/>
      <c r="E82" s="318"/>
      <c r="F82" s="319"/>
      <c r="G82" s="317"/>
      <c r="H82" s="318"/>
      <c r="I82" s="318"/>
      <c r="J82" s="318"/>
      <c r="K82" s="318"/>
      <c r="L82" s="318"/>
      <c r="M82" s="318"/>
      <c r="N82" s="318"/>
      <c r="O82" s="318"/>
      <c r="P82" s="319"/>
      <c r="Q82" s="317"/>
      <c r="R82" s="318"/>
      <c r="S82" s="319"/>
      <c r="T82" s="299" t="s">
        <v>250</v>
      </c>
      <c r="U82" s="226"/>
      <c r="V82" s="226" t="s">
        <v>251</v>
      </c>
      <c r="W82" s="226"/>
      <c r="X82" s="226" t="s">
        <v>231</v>
      </c>
      <c r="Y82" s="226"/>
      <c r="Z82" s="217" t="s">
        <v>232</v>
      </c>
      <c r="AA82" s="300"/>
      <c r="AB82" s="226" t="s">
        <v>262</v>
      </c>
      <c r="AC82" s="226"/>
      <c r="AD82" s="217" t="s">
        <v>261</v>
      </c>
      <c r="AE82" s="218"/>
      <c r="AF82" s="247"/>
      <c r="AG82" s="217"/>
      <c r="AH82" s="217"/>
      <c r="AI82" s="300"/>
      <c r="AJ82" s="435"/>
      <c r="AK82" s="436"/>
      <c r="AL82" s="183"/>
      <c r="AM82" s="183"/>
      <c r="AN82" s="183"/>
      <c r="AO82" s="183"/>
      <c r="AP82" s="183"/>
      <c r="AQ82" s="183"/>
      <c r="AR82" s="183"/>
      <c r="AS82" s="183"/>
      <c r="AT82" s="184"/>
      <c r="AU82" s="85"/>
      <c r="AV82" s="2"/>
      <c r="AW82" s="67"/>
      <c r="AX82" s="52"/>
      <c r="AY82" s="52"/>
      <c r="AZ82" s="307" t="s">
        <v>41</v>
      </c>
      <c r="BA82" s="308" t="s">
        <v>235</v>
      </c>
      <c r="BB82" s="308" t="s">
        <v>236</v>
      </c>
      <c r="BC82" s="308" t="s">
        <v>233</v>
      </c>
      <c r="BD82" s="308" t="s">
        <v>234</v>
      </c>
      <c r="BE82" s="307" t="s">
        <v>246</v>
      </c>
      <c r="BF82" s="307" t="s">
        <v>241</v>
      </c>
      <c r="BG82" s="307" t="s">
        <v>247</v>
      </c>
      <c r="BH82" s="307" t="s">
        <v>244</v>
      </c>
      <c r="BI82" s="213" t="s">
        <v>239</v>
      </c>
      <c r="BJ82" s="213" t="s">
        <v>242</v>
      </c>
      <c r="BK82" s="213" t="s">
        <v>243</v>
      </c>
      <c r="BL82" s="213" t="s">
        <v>245</v>
      </c>
      <c r="BM82" s="214" t="s">
        <v>266</v>
      </c>
      <c r="BN82" s="214" t="s">
        <v>265</v>
      </c>
      <c r="BO82" s="213" t="s">
        <v>263</v>
      </c>
      <c r="BP82" s="213" t="s">
        <v>264</v>
      </c>
      <c r="BQ82" s="60"/>
      <c r="BR82" s="60"/>
      <c r="BS82" s="60"/>
      <c r="BT82" s="174" t="s">
        <v>278</v>
      </c>
      <c r="BU82" s="174"/>
      <c r="BV82" s="174"/>
      <c r="BW82" s="174"/>
      <c r="BX82" s="174"/>
      <c r="BZ82" s="173" t="s">
        <v>280</v>
      </c>
    </row>
    <row r="83" spans="1:78" s="1" customFormat="1" ht="18" customHeight="1" thickBot="1">
      <c r="A83" s="2"/>
      <c r="B83" s="6"/>
      <c r="C83" s="327"/>
      <c r="D83" s="328"/>
      <c r="E83" s="321"/>
      <c r="F83" s="322"/>
      <c r="G83" s="320" t="s">
        <v>18</v>
      </c>
      <c r="H83" s="321"/>
      <c r="I83" s="321"/>
      <c r="J83" s="321"/>
      <c r="K83" s="321"/>
      <c r="L83" s="321" t="s">
        <v>40</v>
      </c>
      <c r="M83" s="321"/>
      <c r="N83" s="321"/>
      <c r="O83" s="321"/>
      <c r="P83" s="322"/>
      <c r="Q83" s="320"/>
      <c r="R83" s="321"/>
      <c r="S83" s="322"/>
      <c r="T83" s="256"/>
      <c r="U83" s="227"/>
      <c r="V83" s="227"/>
      <c r="W83" s="227"/>
      <c r="X83" s="227"/>
      <c r="Y83" s="227"/>
      <c r="Z83" s="219"/>
      <c r="AA83" s="301"/>
      <c r="AB83" s="227"/>
      <c r="AC83" s="227"/>
      <c r="AD83" s="219"/>
      <c r="AE83" s="220"/>
      <c r="AF83" s="303"/>
      <c r="AG83" s="219"/>
      <c r="AH83" s="219"/>
      <c r="AI83" s="301"/>
      <c r="AJ83" s="437"/>
      <c r="AK83" s="438"/>
      <c r="AL83" s="185"/>
      <c r="AM83" s="185"/>
      <c r="AN83" s="185"/>
      <c r="AO83" s="185"/>
      <c r="AP83" s="185"/>
      <c r="AQ83" s="185"/>
      <c r="AR83" s="185"/>
      <c r="AS83" s="185"/>
      <c r="AT83" s="186"/>
      <c r="AU83" s="85"/>
      <c r="AV83" s="2"/>
      <c r="AW83" s="67"/>
      <c r="AX83" s="52"/>
      <c r="AY83" s="52"/>
      <c r="AZ83" s="307"/>
      <c r="BA83" s="308"/>
      <c r="BB83" s="308"/>
      <c r="BC83" s="308"/>
      <c r="BD83" s="308"/>
      <c r="BE83" s="307"/>
      <c r="BF83" s="307"/>
      <c r="BG83" s="307"/>
      <c r="BH83" s="307"/>
      <c r="BI83" s="213"/>
      <c r="BJ83" s="213"/>
      <c r="BK83" s="213"/>
      <c r="BL83" s="213"/>
      <c r="BM83" s="214"/>
      <c r="BN83" s="214"/>
      <c r="BO83" s="213"/>
      <c r="BP83" s="213"/>
      <c r="BQ83" s="60"/>
      <c r="BR83" s="60"/>
      <c r="BS83" s="60"/>
      <c r="BT83" s="174"/>
      <c r="BU83" s="174"/>
      <c r="BV83" s="174"/>
      <c r="BW83" s="174"/>
      <c r="BX83" s="174"/>
      <c r="BZ83" s="174"/>
    </row>
    <row r="84" spans="1:78" s="1" customFormat="1" ht="33" customHeight="1" thickBot="1">
      <c r="A84" s="2"/>
      <c r="B84" s="6"/>
      <c r="C84" s="344"/>
      <c r="D84" s="229"/>
      <c r="E84" s="345" t="str">
        <f t="shared" ref="E84:E114" si="18">IF(C84="","",TEXT(AW84,"aaa"))</f>
        <v/>
      </c>
      <c r="F84" s="346"/>
      <c r="G84" s="353"/>
      <c r="H84" s="354"/>
      <c r="I84" s="86" t="s">
        <v>50</v>
      </c>
      <c r="J84" s="355"/>
      <c r="K84" s="354"/>
      <c r="L84" s="355"/>
      <c r="M84" s="354"/>
      <c r="N84" s="86" t="s">
        <v>50</v>
      </c>
      <c r="O84" s="228"/>
      <c r="P84" s="347"/>
      <c r="Q84" s="348" t="str">
        <f>IF(G84="","",IF(AND(AZ84&gt;=TIME(0,14,0),MINUTE(AZ84)&gt;=0),IF(MINUTE(AZ84)&lt;15,TIME(HOUR(AZ84),0,0),IF(MINUTE(AZ84)&lt;45,TIME(HOUR(AZ84),30,0),TIME(HOUR(AZ84)+1,0,0))),""))</f>
        <v/>
      </c>
      <c r="R84" s="349"/>
      <c r="S84" s="350"/>
      <c r="T84" s="351"/>
      <c r="U84" s="431"/>
      <c r="V84" s="221"/>
      <c r="W84" s="352"/>
      <c r="X84" s="310" t="str">
        <f t="shared" ref="X84:X114" si="19">IF(AZ84&lt;TIME(0,14,59),"",IF(6&gt;G84,"",IF(AX84&gt;TIME(8,45,0),"","○")))</f>
        <v/>
      </c>
      <c r="Y84" s="311"/>
      <c r="Z84" s="310" t="str">
        <f>IF(BH84&gt;=TIME(0,15,0),"〇","")</f>
        <v/>
      </c>
      <c r="AA84" s="312"/>
      <c r="AB84" s="432"/>
      <c r="AC84" s="433"/>
      <c r="AD84" s="221"/>
      <c r="AE84" s="222"/>
      <c r="AF84" s="341">
        <f t="shared" ref="AF84:AF114" si="20">IF(AND(T84="",V84=""),BA84+BB84+BI84+BJ84+BK84+BL84+BP84,IF(AND(T84="〇",V84=""),BC84+BI84+BJ84+BK84+BL84+BP84,IF(AND(T84="",V84="〇"),BD84+BI84+BJ84+BK84+BL84+BP84,"入力が誤っています")))</f>
        <v>0</v>
      </c>
      <c r="AG84" s="342"/>
      <c r="AH84" s="342"/>
      <c r="AI84" s="343"/>
      <c r="AJ84" s="396" t="str">
        <f>IF(OR(AB84="",BZ84=""),"",IF(AB84&gt;BZ84,"NG",""))</f>
        <v/>
      </c>
      <c r="AK84" s="398"/>
      <c r="AL84" s="179"/>
      <c r="AM84" s="179"/>
      <c r="AN84" s="179"/>
      <c r="AO84" s="179"/>
      <c r="AP84" s="179"/>
      <c r="AQ84" s="179"/>
      <c r="AR84" s="179"/>
      <c r="AS84" s="179"/>
      <c r="AT84" s="180"/>
      <c r="AU84" s="87"/>
      <c r="AV84" s="2"/>
      <c r="AW84" s="69" t="str">
        <f>IF(C84="","",DATE(請求書!$K$29,請求書!$Q$29,'実績記録 (２枚用)'!C84))</f>
        <v/>
      </c>
      <c r="AX84" s="52">
        <f>ROUND(TIME(G84,J84,0),6)</f>
        <v>0</v>
      </c>
      <c r="AY84" s="52">
        <f>ROUND(TIME(L84,O84,0),6)</f>
        <v>0</v>
      </c>
      <c r="AZ84" s="52">
        <f>AY84-AX84</f>
        <v>0</v>
      </c>
      <c r="BA84" s="51">
        <f>IF($AK$7="無",0,IF($AK$7="",0,IF($Q84=TIME(0,30,0),コード表!$B$3,IF($Q84=TIME(1,0,0),コード表!$B$4,IF($Q84=TIME(1,30,0),コード表!$B$5,IF($Q84=TIME(2,0,0),コード表!$B$6,IF($Q84=TIME(2,30,0),コード表!$B$7,IF($Q84=TIME(3,0,0),コード表!$B$8,IF($Q84=TIME(3,30,0),コード表!$B$9,IF($Q84=TIME(4,0,0),コード表!$B$10,IF($Q84=TIME(4,30,0),コード表!$B$11,IF($Q84=TIME(5,0,0),コード表!$B$12,IF($Q84=TIME(5,30,0),コード表!$B$13,IF($Q84=TIME(6,0,0),コード表!$B$14,IF($Q84=TIME(6,30,0),コード表!$B$15,IF($Q84=TIME(7,0,0),コード表!$B$16,IF($Q84=TIME(7,30,0),コード表!$B$17,IF($Q84=TIME(8,0,0),コード表!$B$18,IF($Q84=TIME(8,30,0),コード表!$B$19,IF($Q84=TIME(9,0,0),コード表!$B$20,IF($Q84=TIME(9,30,0),コード表!$B$21,IF($Q84=TIME(10,0,0),コード表!$B$22,IF($Q84=TIME(10,30,0),コード表!$B$23,IF($Q84=TIME(11,0,0),コード表!$B$24,IF($Q84=TIME(11,30,0),コード表!$B$25,IF($Q84=TIME(12,0,0),コード表!$B$26,IF($Q84=TIME(12,30,0),コード表!$B$27,IF($Q84=TIME(13,0,0),コード表!$B$28,IF($Q84=TIME(13,30,0),コード表!$B$29,IF($Q84=TIME(14,0,0),コード表!$B$30,IF($Q84=TIME(14,30,0),コード表!$B$31,IF($Q84=TIME(15,0,0),コード表!$B$32,IF($Q84=TIME(15,30,0),コード表!$B$33,IF($Q84=TIME(16,0,0),コード表!$B$34,""))))))))))))))))))))))))))))))))))</f>
        <v>0</v>
      </c>
      <c r="BB84" s="51">
        <f>IF($AK$7="有",0,IF($AK$7="",0,IF($Q84=TIME(0,30,0),コード表!$B$35,IF($Q84=TIME(1,0,0),コード表!$B$36,IF($Q84=TIME(1,30,0),コード表!$B$37,IF($Q84=TIME(2,0,0),コード表!$B$38,IF($Q84=TIME(2,30,0),コード表!$B$39,IF($Q84=TIME(3,0,0),コード表!$B$40,IF($Q84=TIME(3,30,0),コード表!$B$41,IF($Q84=TIME(4,0,0),コード表!$B$42,IF($Q84=TIME(4,30,0),コード表!$B$43,IF($Q84=TIME(5,0,0),コード表!$B$44,IF($Q84=TIME(5,30,0),コード表!$B$45,IF($Q84=TIME(6,0,0),コード表!$B$46,IF($Q84=TIME(6,30,0),コード表!$B$47,IF($Q84=TIME(7,0,0),コード表!$B$48,IF($Q84=TIME(7,30,0),コード表!$B$49,IF($Q84=TIME(8,0,0),コード表!$B$50,IF($Q84=TIME(8,30,0),コード表!$B$51,IF($Q84=TIME(9,0,0),コード表!$B$52,IF($Q84=TIME(9,30,0),コード表!$B$53,IF($Q84=TIME(10,0,0),コード表!$B$54,IF($Q84=TIME(10,30,0),コード表!$B$55,IF($Q84=TIME(11,0,0),コード表!$B$56,IF($Q84=TIME(11,30,0),コード表!$B$57,IF($Q84=TIME(12,0,0),コード表!$B$58,IF($Q84=TIME(12,30,0),コード表!$B$59,IF($Q84=TIME(13,0,0),コード表!$B$60,IF($Q84=TIME(13,30,0),コード表!$B$61,IF($Q84=TIME(14,0,0),コード表!$B$62,IF($Q84=TIME(14,30,0),コード表!$B$63,IF($Q84=TIME(15,0,0),コード表!$B$64,IF($Q84=TIME(15,30,0),コード表!$B$65,IF($Q84=TIME(16,0,0),コード表!$B$66,""))))))))))))))))))))))))))))))))))</f>
        <v>0</v>
      </c>
      <c r="BC84" s="51" t="str">
        <f>IF($AK$7="","",IF($AK$7="有","",IF(T84="","",IF($Q84=TIME(0,30,0),コード表!$B$67,IF($Q84=TIME(1,0,0),コード表!$B$68,IF($Q84=TIME(1,30,0),コード表!$B$69,IF($Q84=TIME(2,0,0),コード表!$B$70,IF($Q84=TIME(2,30,0),コード表!$B$71,IF($Q84=TIME(3,0,0),コード表!$B$72,IF($Q84=TIME(3,30,0),コード表!$B$73,IF($Q84=TIME(4,0,0),コード表!$B$74,IF($Q84=TIME(4,30,0),コード表!$B$75,IF($Q84=TIME(5,0,0),コード表!$B$76,IF($Q84=TIME(5,30,0),コード表!$B$77,IF($Q84=TIME(6,0,0),コード表!$B$78,IF($Q84=TIME(6,30,0),コード表!$B$79,IF($Q84=TIME(7,0,0),コード表!$B$80,IF($Q84=TIME(7,30,0),コード表!$B$81,IF($Q84=TIME(8,0,0),コード表!$B$82,IF($Q84=TIME(8,30,0),コード表!$B$83,IF($Q84=TIME(9,0,0),コード表!$B$84,IF($Q84=TIME(9,30,0),コード表!$B$85,IF($Q84=TIME(10,0,0),コード表!$B$86,IF($Q84=TIME(10,30,0),コード表!$B$87,IF($Q84=TIME(11,0,0),コード表!$B$88,IF($Q84=TIME(11,30,0),コード表!$B$89,IF($Q84=TIME(12,0,0),コード表!$B$90,IF($Q84=TIME(12,30,0),コード表!$B$91,IF($Q84=TIME(13,0,0),コード表!$B$92,IF($Q84=TIME(13,30,0),コード表!$B$93,IF($Q84=TIME(14,0,0),コード表!$B$94,IF($Q84=TIME(14,30,0),コード表!$B$95,IF($Q84=TIME(15,0,0),コード表!$B$96,IF($Q84=TIME(15,30,0),コード表!$B$97,IF($Q84=TIME(16,0,0),コード表!$B$98,"")))))))))))))))))))))))))))))))))))</f>
        <v/>
      </c>
      <c r="BD84" s="51" t="str">
        <f>IF($AK$7="","",IF($AK$7="有","",IF(V84="","",IF($Q84=TIME(0,30,0),コード表!$B$99,IF($Q84=TIME(1,0,0),コード表!$B$100,IF($Q84=TIME(1,30,0),コード表!$B$101,IF($Q84=TIME(2,0,0),コード表!$B$102,IF($Q84=TIME(2,30,0),コード表!$B$103,IF($Q84=TIME(3,0,0),コード表!$B$104,IF($Q84=TIME(3,30,0),コード表!$B$105,IF($Q84=TIME(4,0,0),コード表!$B$106,IF($Q84=TIME(4,30,0),コード表!$B$107,IF($Q84=TIME(5,0,0),コード表!$B$108,IF($Q84=TIME(5,30,0),コード表!$B$109,IF($Q84=TIME(6,0,0),コード表!$B$110,IF($Q84=TIME(6,30,0),コード表!$B$111,IF($Q84=TIME(7,0,0),コード表!$B$112,IF($Q84=TIME(7,30,0),コード表!$B$113,IF($Q84=TIME(8,0,0),コード表!$B$114,IF($Q84=TIME(8,30,0),コード表!$B$115,IF($Q84=TIME(9,0,0),コード表!$B$116,IF($Q84=TIME(9,30,0),コード表!$B$117,IF($Q84=TIME(10,0,0),コード表!$B$118,IF($Q84=TIME(10,30,0),コード表!$B$119,IF($Q84=TIME(11,0,0),コード表!$B$120,IF($Q84=TIME(11,30,0),コード表!$B$121,IF($Q84=TIME(12,0,0),コード表!$B$122,IF($Q84=TIME(12,30,0),コード表!$B$123,IF($Q84=TIME(13,0,0),コード表!$B$124,IF($Q84=TIME(13,30,0),コード表!$B$125,IF($Q84=TIME(14,0,0),コード表!$B$126,IF($Q84=TIME(14,30,0),コード表!$B$127,IF($Q84=TIME(15,0,0),コード表!$B$128,IF($Q84=TIME(15,30,0),コード表!$B$129,IF($Q84=TIME(16,0,0),コード表!$B$130,"")))))))))))))))))))))))))))))))))))</f>
        <v/>
      </c>
      <c r="BE84" s="52" t="str">
        <f>IF(X84="","",IF(CODE(X84)=8571,ROUND(IF(AY84&gt;=TIME(9,0,0),TIME(9,0,0)-AX84,AZ84),5),""))</f>
        <v/>
      </c>
      <c r="BF84" s="52" t="str">
        <f>IF(AND(BE84&gt;=TIME(0,15,0),MINUTE(BE84)&gt;=0),IF(MINUTE(BE84)&lt;15,TIME(HOUR(BE84),0,0),IF(MINUTE(BE84)&lt;45,TIME(HOUR(BE84),30,0),TIME(HOUR(BE84)+1,0,0))),"")</f>
        <v/>
      </c>
      <c r="BG84" s="52" t="str">
        <f>IF(AY84&lt;TIME(16,0,0),"",ROUND(IF(AX84&gt;=TIME(16,0,0),AY84-AX84,AY84-TIME(16,0,0)),5))</f>
        <v/>
      </c>
      <c r="BH84" s="52" t="str">
        <f>IF(AND(ROUND(BG84,5)&gt;=TIME(0,15,0),MINUTE(ROUND(BG84,5))&gt;=0),IF(MINUTE(ROUND(BG84,5))&lt;15,TIME(HOUR(ROUND(BG84,5)),0,0),IF(MINUTE(ROUND(BG84,5))&lt;45,TIME(HOUR(ROUND(BG84,5)),30,0),TIME(HOUR(ROUND(BG84,5))+1,0,0))),"")</f>
        <v/>
      </c>
      <c r="BI84" s="51">
        <f>IF($AK$7="無",0,IF($AK$7="",0,IF($BF84=TIME(0,30,0),コード表!$B$131,IF($BF84=TIME(1,0,0),コード表!$B$132,IF($BF84=TIME(1,30,0),コード表!$B$133,IF($BF84=TIME(2,0,0),コード表!$B$134,IF($BF84=TIME(2,30,0),コード表!$B$135,IF($BF84=TIME(3,0,0),コード表!$B$136))))))))</f>
        <v>0</v>
      </c>
      <c r="BJ84" s="51">
        <f>IF($AK$7="無",0,IF($AK$7="",0,IF($BH84=TIME(0,30,0),コード表!$B$131,IF($BH84=TIME(1,0,0),コード表!$B$132,IF($BH84=TIME(1,30,0),コード表!$B$133,IF($BH84=TIME(2,0,0),コード表!$B$134,IF($BH84=TIME(2,30,0),コード表!$B$135,IF($BH84=TIME(3,0,0),コード表!$B$136,IF($BH84=TIME(3,30,0),コード表!$B$137,IF($BH84=TIME(4,0,0),コード表!$B$138,IF($BH84=TIME(4,30,0),コード表!$B$139,IF($BH84=TIME(5,0,0),コード表!$B$140,IF($BH84=TIME(5,30,0),コード表!$B$141,IF($BH84=TIME(6,0,0),コード表!$B$142))))))))))))))</f>
        <v>0</v>
      </c>
      <c r="BK84" s="51" t="str">
        <f>IF($AK$7="有","",IF(AND(T84="",V84=""),IF($BF84=TIME(0,30,0),コード表!$B$143,IF($BF84=TIME(1,0,0),コード表!$B$144,IF($BF84=TIME(1,30,0),コード表!$B$145,IF($BF84=TIME(2,0,0),コード表!$B$146,IF($BF84=TIME(2,30,0),コード表!$B$147,IF($BF84=TIME(3,0,0),コード表!$B$148)))))),IF(AND(T84="〇",V84=""),IF($BF84=TIME(0,30,0),コード表!$B$155,IF($BF84=TIME(1,0,0),コード表!$B$156,IF($BF84=TIME(1,30,0),コード表!$B$157,IF($BF84=TIME(2,0,0),コード表!$B$158,IF($BF84=TIME(2,30,0),コード表!$B$159,IF($BF84=TIME(3,0,0),コード表!$B$160)))))),IF(AND(T84="",V84="〇"),IF($BF84=TIME(0,30,0),コード表!$B$167,IF($BF84=TIME(1,0,0),コード表!$B$168,IF($BF84=TIME(1,30,0),コード表!$B$169,IF($BF84=TIME(2,0,0),コード表!$B$170,IF($BF84=TIME(2,30,0),コード表!$B$171,IF($BF84=TIME(3,0,0),コード表!$B$172))))))))))</f>
        <v/>
      </c>
      <c r="BL84" s="51" t="str">
        <f>IF($AK$7="有","",IF(AND(T84="",V84=""),IF($BH84=TIME(0,30,0),コード表!$B$143,IF($BH84=TIME(1,0,0),コード表!$B$144,IF($BH84=TIME(1,30,0),コード表!$B$145,IF($BH84=TIME(2,0,0),コード表!$B$146,IF($BH84=TIME(2,30,0),コード表!$B$147,IF($BH84=TIME(3,0,0),コード表!$B$148,IF($BH84=TIME(3,30,0),コード表!$B$149,IF($BH84=TIME(4,0,0),コード表!$B$150,IF($BH84=TIME(4,30,0),コード表!$B$151,IF($BH84=TIME(5,0,0),コード表!$B$152,IF($BH84=TIME(5,30,0),コード表!$B$153,IF($BH84=TIME(6,0,0),コード表!$B$154)))))))))))),IF(AND(T84="〇",V84=""),IF($BH84=TIME(0,30,0),コード表!$B$155,IF($BH84=TIME(1,0,0),コード表!$B$156,IF($BH84=TIME(1,30,0),コード表!$B$157,IF($BH84=TIME(2,0,0),コード表!$B$158,IF($BH84=TIME(2,30,0),コード表!$B$159,IF($BH84=TIME(3,0,0),コード表!$B$160,IF($BH84=TIME(3,30,0),コード表!$B$161,IF($BH84=TIME(4,0,0),コード表!$B$162,IF($BH84=TIME(4,30,0),コード表!$B$163,IF($BH84=TIME(5,0,0),コード表!$B$164,IF($BH84=TIME(5,30,0),コード表!$B$165,IF($BH84=TIME(6,0,0),コード表!$B$166)))))))))))),IF(AND(T84="",V84="〇"),IF($BH84=TIME(0,30,0),コード表!$B$167,IF($BH84=TIME(1,0,0),コード表!$B$168,IF($BH84=TIME(1,30,0),コード表!$B$169,IF($BH84=TIME(2,0,0),コード表!$B$170,IF($BH84=TIME(2,30,0),コード表!$B$171,IF($BH84=TIME(3,0,0),コード表!$B$172,IF($BH84=TIME(3,30,0),コード表!$B$173,IF($BH84=TIME(4,0,0),コード表!$B$174,IF($BH84=TIME(4,30,0),コード表!$B$175,IF($BH84=TIME(5,0,0),コード表!$B$176,IF($BH84=TIME(5,30,0),コード表!$B$177,IF($BH84=TIME(6,0,0),コード表!$B$178))))))))))))))))</f>
        <v/>
      </c>
      <c r="BM84" s="51">
        <f>BN84/10</f>
        <v>0</v>
      </c>
      <c r="BN84" s="77">
        <f t="shared" ref="BN84:BN114" si="21">ROUNDDOWN(AB84,-1)</f>
        <v>0</v>
      </c>
      <c r="BO84" s="51">
        <f>IF(AD84=1,コード表!$B$179,IF(AD84=2,コード表!$B$180,IF(AD84=3,コード表!$B$181,IF(AD84=4,コード表!$B$182,IF(AD84=5,コード表!$B$183,IF('実績記録 (２枚用)'!AD84=6,コード表!$B$184,))))))</f>
        <v>0</v>
      </c>
      <c r="BP84" s="51">
        <f>BO84*BM84</f>
        <v>0</v>
      </c>
      <c r="BQ84" s="61" t="s">
        <v>20</v>
      </c>
      <c r="BR84" s="60" t="s">
        <v>42</v>
      </c>
      <c r="BS84" s="60" t="s">
        <v>230</v>
      </c>
      <c r="BT84" s="1">
        <v>1</v>
      </c>
      <c r="BU84" s="1">
        <f>$V84</f>
        <v>0</v>
      </c>
      <c r="BV84" s="1">
        <f t="shared" ref="BV84:BX99" si="22">$V84</f>
        <v>0</v>
      </c>
      <c r="BW84" s="1">
        <f t="shared" si="22"/>
        <v>0</v>
      </c>
      <c r="BX84" s="1">
        <f t="shared" si="22"/>
        <v>0</v>
      </c>
      <c r="BZ84" s="93">
        <f>HOUR(AZ84)*60+MINUTE(AZ84)</f>
        <v>0</v>
      </c>
    </row>
    <row r="85" spans="1:78" s="1" customFormat="1" ht="33" customHeight="1" thickTop="1" thickBot="1">
      <c r="A85" s="2"/>
      <c r="B85" s="6"/>
      <c r="C85" s="392"/>
      <c r="D85" s="224"/>
      <c r="E85" s="345" t="str">
        <f t="shared" si="18"/>
        <v/>
      </c>
      <c r="F85" s="346"/>
      <c r="G85" s="356"/>
      <c r="H85" s="357"/>
      <c r="I85" s="88" t="s">
        <v>50</v>
      </c>
      <c r="J85" s="358"/>
      <c r="K85" s="357"/>
      <c r="L85" s="358"/>
      <c r="M85" s="357"/>
      <c r="N85" s="88" t="s">
        <v>50</v>
      </c>
      <c r="O85" s="223"/>
      <c r="P85" s="295"/>
      <c r="Q85" s="348" t="str">
        <f>IF(G85="","",IF(AND(AZ85&gt;=TIME(0,14,0),MINUTE(AZ85)&gt;=0),IF(MINUTE(AZ85)&lt;15,TIME(HOUR(AZ85),0,0),IF(MINUTE(AZ85)&lt;45,TIME(HOUR(AZ85),30,0),TIME(HOUR(AZ85)+1,0,0))),""))</f>
        <v/>
      </c>
      <c r="R85" s="349"/>
      <c r="S85" s="350"/>
      <c r="T85" s="298"/>
      <c r="U85" s="430"/>
      <c r="V85" s="203"/>
      <c r="W85" s="261"/>
      <c r="X85" s="296" t="str">
        <f t="shared" si="19"/>
        <v/>
      </c>
      <c r="Y85" s="297"/>
      <c r="Z85" s="310" t="str">
        <f t="shared" ref="Z85:Z113" si="23">IF(BH85&gt;=TIME(0,15,0),"〇","")</f>
        <v/>
      </c>
      <c r="AA85" s="312"/>
      <c r="AB85" s="203"/>
      <c r="AC85" s="261"/>
      <c r="AD85" s="203"/>
      <c r="AE85" s="204"/>
      <c r="AF85" s="341">
        <f t="shared" si="20"/>
        <v>0</v>
      </c>
      <c r="AG85" s="342"/>
      <c r="AH85" s="342"/>
      <c r="AI85" s="343"/>
      <c r="AJ85" s="396" t="str">
        <f t="shared" ref="AJ85:AJ114" si="24">IF(OR(AB85="",BZ85=""),"",IF(AB85&gt;BZ85,"NG",""))</f>
        <v/>
      </c>
      <c r="AK85" s="398"/>
      <c r="AL85" s="177"/>
      <c r="AM85" s="177"/>
      <c r="AN85" s="177"/>
      <c r="AO85" s="177"/>
      <c r="AP85" s="177"/>
      <c r="AQ85" s="177"/>
      <c r="AR85" s="177"/>
      <c r="AS85" s="177"/>
      <c r="AT85" s="178"/>
      <c r="AU85" s="87"/>
      <c r="AV85" s="2"/>
      <c r="AW85" s="69" t="str">
        <f>IF(C85="","",DATE(請求書!$K$29,請求書!$Q$29,'実績記録 (２枚用)'!C85))</f>
        <v/>
      </c>
      <c r="AX85" s="52">
        <f t="shared" ref="AX85:AX114" si="25">ROUND(TIME(G85,J85,0),6)</f>
        <v>0</v>
      </c>
      <c r="AY85" s="52">
        <f t="shared" ref="AY85:AY114" si="26">ROUND(TIME(L85,O85,0),6)</f>
        <v>0</v>
      </c>
      <c r="AZ85" s="52">
        <f>AY85-AX85</f>
        <v>0</v>
      </c>
      <c r="BA85" s="51">
        <f>IF($AK$7="無",0,IF($AK$7="",0,IF($Q85=TIME(0,30,0),コード表!$B$3,IF($Q85=TIME(1,0,0),コード表!$B$4,IF($Q85=TIME(1,30,0),コード表!$B$5,IF($Q85=TIME(2,0,0),コード表!$B$6,IF($Q85=TIME(2,30,0),コード表!$B$7,IF($Q85=TIME(3,0,0),コード表!$B$8,IF($Q85=TIME(3,30,0),コード表!$B$9,IF($Q85=TIME(4,0,0),コード表!$B$10,IF($Q85=TIME(4,30,0),コード表!$B$11,IF($Q85=TIME(5,0,0),コード表!$B$12,IF($Q85=TIME(5,30,0),コード表!$B$13,IF($Q85=TIME(6,0,0),コード表!$B$14,IF($Q85=TIME(6,30,0),コード表!$B$15,IF($Q85=TIME(7,0,0),コード表!$B$16,IF($Q85=TIME(7,30,0),コード表!$B$17,IF($Q85=TIME(8,0,0),コード表!$B$18,IF($Q85=TIME(8,30,0),コード表!$B$19,IF($Q85=TIME(9,0,0),コード表!$B$20,IF($Q85=TIME(9,30,0),コード表!$B$21,IF($Q85=TIME(10,0,0),コード表!$B$22,IF($Q85=TIME(10,30,0),コード表!$B$23,IF($Q85=TIME(11,0,0),コード表!$B$24,IF($Q85=TIME(11,30,0),コード表!$B$25,IF($Q85=TIME(12,0,0),コード表!$B$26,IF($Q85=TIME(12,30,0),コード表!$B$27,IF($Q85=TIME(13,0,0),コード表!$B$28,IF($Q85=TIME(13,30,0),コード表!$B$29,IF($Q85=TIME(14,0,0),コード表!$B$30,IF($Q85=TIME(14,30,0),コード表!$B$31,IF($Q85=TIME(15,0,0),コード表!$B$32,IF($Q85=TIME(15,30,0),コード表!$B$33,IF($Q85=TIME(16,0,0),コード表!$B$34,""))))))))))))))))))))))))))))))))))</f>
        <v>0</v>
      </c>
      <c r="BB85" s="51">
        <f>IF($AK$7="有",0,IF($AK$7="",0,IF($Q85=TIME(0,30,0),コード表!$B$35,IF($Q85=TIME(1,0,0),コード表!$B$36,IF($Q85=TIME(1,30,0),コード表!$B$37,IF($Q85=TIME(2,0,0),コード表!$B$38,IF($Q85=TIME(2,30,0),コード表!$B$39,IF($Q85=TIME(3,0,0),コード表!$B$40,IF($Q85=TIME(3,30,0),コード表!$B$41,IF($Q85=TIME(4,0,0),コード表!$B$42,IF($Q85=TIME(4,30,0),コード表!$B$43,IF($Q85=TIME(5,0,0),コード表!$B$44,IF($Q85=TIME(5,30,0),コード表!$B$45,IF($Q85=TIME(6,0,0),コード表!$B$46,IF($Q85=TIME(6,30,0),コード表!$B$47,IF($Q85=TIME(7,0,0),コード表!$B$48,IF($Q85=TIME(7,30,0),コード表!$B$49,IF($Q85=TIME(8,0,0),コード表!$B$50,IF($Q85=TIME(8,30,0),コード表!$B$51,IF($Q85=TIME(9,0,0),コード表!$B$52,IF($Q85=TIME(9,30,0),コード表!$B$53,IF($Q85=TIME(10,0,0),コード表!$B$54,IF($Q85=TIME(10,30,0),コード表!$B$55,IF($Q85=TIME(11,0,0),コード表!$B$56,IF($Q85=TIME(11,30,0),コード表!$B$57,IF($Q85=TIME(12,0,0),コード表!$B$58,IF($Q85=TIME(12,30,0),コード表!$B$59,IF($Q85=TIME(13,0,0),コード表!$B$60,IF($Q85=TIME(13,30,0),コード表!$B$61,IF($Q85=TIME(14,0,0),コード表!$B$62,IF($Q85=TIME(14,30,0),コード表!$B$63,IF($Q85=TIME(15,0,0),コード表!$B$64,IF($Q85=TIME(15,30,0),コード表!$B$65,IF($Q85=TIME(16,0,0),コード表!$B$66,""))))))))))))))))))))))))))))))))))</f>
        <v>0</v>
      </c>
      <c r="BC85" s="51" t="str">
        <f>IF($AK$7="","",IF($AK$7="有","",IF(T85="","",IF($Q85=TIME(0,30,0),コード表!$B$67,IF($Q85=TIME(1,0,0),コード表!$B$68,IF($Q85=TIME(1,30,0),コード表!$B$69,IF($Q85=TIME(2,0,0),コード表!$B$70,IF($Q85=TIME(2,30,0),コード表!$B$71,IF($Q85=TIME(3,0,0),コード表!$B$72,IF($Q85=TIME(3,30,0),コード表!$B$73,IF($Q85=TIME(4,0,0),コード表!$B$74,IF($Q85=TIME(4,30,0),コード表!$B$75,IF($Q85=TIME(5,0,0),コード表!$B$76,IF($Q85=TIME(5,30,0),コード表!$B$77,IF($Q85=TIME(6,0,0),コード表!$B$78,IF($Q85=TIME(6,30,0),コード表!$B$79,IF($Q85=TIME(7,0,0),コード表!$B$80,IF($Q85=TIME(7,30,0),コード表!$B$81,IF($Q85=TIME(8,0,0),コード表!$B$82,IF($Q85=TIME(8,30,0),コード表!$B$83,IF($Q85=TIME(9,0,0),コード表!$B$84,IF($Q85=TIME(9,30,0),コード表!$B$85,IF($Q85=TIME(10,0,0),コード表!$B$86,IF($Q85=TIME(10,30,0),コード表!$B$87,IF($Q85=TIME(11,0,0),コード表!$B$88,IF($Q85=TIME(11,30,0),コード表!$B$89,IF($Q85=TIME(12,0,0),コード表!$B$90,IF($Q85=TIME(12,30,0),コード表!$B$91,IF($Q85=TIME(13,0,0),コード表!$B$92,IF($Q85=TIME(13,30,0),コード表!$B$93,IF($Q85=TIME(14,0,0),コード表!$B$94,IF($Q85=TIME(14,30,0),コード表!$B$95,IF($Q85=TIME(15,0,0),コード表!$B$96,IF($Q85=TIME(15,30,0),コード表!$B$97,IF($Q85=TIME(16,0,0),コード表!$B$98,"")))))))))))))))))))))))))))))))))))</f>
        <v/>
      </c>
      <c r="BD85" s="51" t="str">
        <f>IF($AK$7="","",IF($AK$7="有","",IF(V85="","",IF($Q85=TIME(0,30,0),コード表!$B$99,IF($Q85=TIME(1,0,0),コード表!$B$100,IF($Q85=TIME(1,30,0),コード表!$B$101,IF($Q85=TIME(2,0,0),コード表!$B$102,IF($Q85=TIME(2,30,0),コード表!$B$103,IF($Q85=TIME(3,0,0),コード表!$B$104,IF($Q85=TIME(3,30,0),コード表!$B$105,IF($Q85=TIME(4,0,0),コード表!$B$106,IF($Q85=TIME(4,30,0),コード表!$B$107,IF($Q85=TIME(5,0,0),コード表!$B$108,IF($Q85=TIME(5,30,0),コード表!$B$109,IF($Q85=TIME(6,0,0),コード表!$B$110,IF($Q85=TIME(6,30,0),コード表!$B$111,IF($Q85=TIME(7,0,0),コード表!$B$112,IF($Q85=TIME(7,30,0),コード表!$B$113,IF($Q85=TIME(8,0,0),コード表!$B$114,IF($Q85=TIME(8,30,0),コード表!$B$115,IF($Q85=TIME(9,0,0),コード表!$B$116,IF($Q85=TIME(9,30,0),コード表!$B$117,IF($Q85=TIME(10,0,0),コード表!$B$118,IF($Q85=TIME(10,30,0),コード表!$B$119,IF($Q85=TIME(11,0,0),コード表!$B$120,IF($Q85=TIME(11,30,0),コード表!$B$121,IF($Q85=TIME(12,0,0),コード表!$B$122,IF($Q85=TIME(12,30,0),コード表!$B$123,IF($Q85=TIME(13,0,0),コード表!$B$124,IF($Q85=TIME(13,30,0),コード表!$B$125,IF($Q85=TIME(14,0,0),コード表!$B$126,IF($Q85=TIME(14,30,0),コード表!$B$127,IF($Q85=TIME(15,0,0),コード表!$B$128,IF($Q85=TIME(15,30,0),コード表!$B$129,IF($Q85=TIME(16,0,0),コード表!$B$130,"")))))))))))))))))))))))))))))))))))</f>
        <v/>
      </c>
      <c r="BE85" s="52" t="str">
        <f t="shared" ref="BE85:BE114" si="27">IF(X85="","",IF(CODE(X85)=8571,ROUND(IF(AY85&gt;=TIME(9,0,0),TIME(9,0,0)-AX85,AZ85),5),""))</f>
        <v/>
      </c>
      <c r="BF85" s="52" t="str">
        <f t="shared" ref="BF85:BF114" si="28">IF(AND(BE85&gt;=TIME(0,15,0),MINUTE(BE85)&gt;=0),IF(MINUTE(BE85)&lt;15,TIME(HOUR(BE85),0,0),IF(MINUTE(BE85)&lt;45,TIME(HOUR(BE85),30,0),TIME(HOUR(BE85)+1,0,0))),"")</f>
        <v/>
      </c>
      <c r="BG85" s="52" t="str">
        <f t="shared" ref="BG85:BG114" si="29">IF(AY85&lt;TIME(16,0,0),"",ROUND(IF(AX85&gt;=TIME(16,0,0),AY85-AX85,AY85-TIME(16,0,0)),5))</f>
        <v/>
      </c>
      <c r="BH85" s="52" t="str">
        <f t="shared" ref="BH85:BH114" si="30">IF(AND(ROUND(BG85,5)&gt;=TIME(0,15,0),MINUTE(ROUND(BG85,5))&gt;=0),IF(MINUTE(ROUND(BG85,5))&lt;15,TIME(HOUR(ROUND(BG85,5)),0,0),IF(MINUTE(ROUND(BG85,5))&lt;45,TIME(HOUR(ROUND(BG85,5)),30,0),TIME(HOUR(ROUND(BG85,5))+1,0,0))),"")</f>
        <v/>
      </c>
      <c r="BI85" s="51">
        <f>IF($AK$7="無",0,IF($AK$7="",0,IF($BF85=TIME(0,30,0),コード表!$B$131,IF($BF85=TIME(1,0,0),コード表!$B$132,IF($BF85=TIME(1,30,0),コード表!$B$133,IF($BF85=TIME(2,0,0),コード表!$B$134,IF($BF85=TIME(2,30,0),コード表!$B$135,IF($BF85=TIME(3,0,0),コード表!$B$136))))))))</f>
        <v>0</v>
      </c>
      <c r="BJ85" s="51">
        <f>IF($AK$7="無",0,IF($AK$7="",0,IF($BH85=TIME(0,30,0),コード表!$B$131,IF($BH85=TIME(1,0,0),コード表!$B$132,IF($BH85=TIME(1,30,0),コード表!$B$133,IF($BH85=TIME(2,0,0),コード表!$B$134,IF($BH85=TIME(2,30,0),コード表!$B$135,IF($BH85=TIME(3,0,0),コード表!$B$136,IF($BH85=TIME(3,30,0),コード表!$B$137,IF($BH85=TIME(4,0,0),コード表!$B$138,IF($BH85=TIME(4,30,0),コード表!$B$139,IF($BH85=TIME(5,0,0),コード表!$B$140,IF($BH85=TIME(5,30,0),コード表!$B$141,IF($BH85=TIME(6,0,0),コード表!$B$142))))))))))))))</f>
        <v>0</v>
      </c>
      <c r="BK85" s="51" t="str">
        <f>IF($AK$7="有","",IF(AND(T85="",V85=""),IF($BF85=TIME(0,30,0),コード表!$B$143,IF($BF85=TIME(1,0,0),コード表!$B$144,IF($BF85=TIME(1,30,0),コード表!$B$145,IF($BF85=TIME(2,0,0),コード表!$B$146,IF($BF85=TIME(2,30,0),コード表!$B$147,IF($BF85=TIME(3,0,0),コード表!$B$148)))))),IF(AND(T85="〇",V85=""),IF($BF85=TIME(0,30,0),コード表!$B$155,IF($BF85=TIME(1,0,0),コード表!$B$156,IF($BF85=TIME(1,30,0),コード表!$B$157,IF($BF85=TIME(2,0,0),コード表!$B$158,IF($BF85=TIME(2,30,0),コード表!$B$159,IF($BF85=TIME(3,0,0),コード表!$B$160)))))),IF(AND(T85="",V85="〇"),IF($BF85=TIME(0,30,0),コード表!$B$167,IF($BF85=TIME(1,0,0),コード表!$B$168,IF($BF85=TIME(1,30,0),コード表!$B$169,IF($BF85=TIME(2,0,0),コード表!$B$170,IF($BF85=TIME(2,30,0),コード表!$B$171,IF($BF85=TIME(3,0,0),コード表!$B$172))))))))))</f>
        <v/>
      </c>
      <c r="BL85" s="51" t="str">
        <f>IF($AK$7="有","",IF(AND(T85="",V85=""),IF($BH85=TIME(0,30,0),コード表!$B$143,IF($BH85=TIME(1,0,0),コード表!$B$144,IF($BH85=TIME(1,30,0),コード表!$B$145,IF($BH85=TIME(2,0,0),コード表!$B$146,IF($BH85=TIME(2,30,0),コード表!$B$147,IF($BH85=TIME(3,0,0),コード表!$B$148,IF($BH85=TIME(3,30,0),コード表!$B$149,IF($BH85=TIME(4,0,0),コード表!$B$150,IF($BH85=TIME(4,30,0),コード表!$B$151,IF($BH85=TIME(5,0,0),コード表!$B$152,IF($BH85=TIME(5,30,0),コード表!$B$153,IF($BH85=TIME(6,0,0),コード表!$B$154)))))))))))),IF(AND(T85="〇",V85=""),IF($BH85=TIME(0,30,0),コード表!$B$155,IF($BH85=TIME(1,0,0),コード表!$B$156,IF($BH85=TIME(1,30,0),コード表!$B$157,IF($BH85=TIME(2,0,0),コード表!$B$158,IF($BH85=TIME(2,30,0),コード表!$B$159,IF($BH85=TIME(3,0,0),コード表!$B$160,IF($BH85=TIME(3,30,0),コード表!$B$161,IF($BH85=TIME(4,0,0),コード表!$B$162,IF($BH85=TIME(4,30,0),コード表!$B$163,IF($BH85=TIME(5,0,0),コード表!$B$164,IF($BH85=TIME(5,30,0),コード表!$B$165,IF($BH85=TIME(6,0,0),コード表!$B$166)))))))))))),IF(AND(T85="",V85="〇"),IF($BH85=TIME(0,30,0),コード表!$B$167,IF($BH85=TIME(1,0,0),コード表!$B$168,IF($BH85=TIME(1,30,0),コード表!$B$169,IF($BH85=TIME(2,0,0),コード表!$B$170,IF($BH85=TIME(2,30,0),コード表!$B$171,IF($BH85=TIME(3,0,0),コード表!$B$172,IF($BH85=TIME(3,30,0),コード表!$B$173,IF($BH85=TIME(4,0,0),コード表!$B$174,IF($BH85=TIME(4,30,0),コード表!$B$175,IF($BH85=TIME(5,0,0),コード表!$B$176,IF($BH85=TIME(5,30,0),コード表!$B$177,IF($BH85=TIME(6,0,0),コード表!$B$178))))))))))))))))</f>
        <v/>
      </c>
      <c r="BM85" s="51">
        <f t="shared" ref="BM85:BM114" si="31">BN85/10</f>
        <v>0</v>
      </c>
      <c r="BN85" s="77">
        <f t="shared" si="21"/>
        <v>0</v>
      </c>
      <c r="BO85" s="51">
        <f>IF(AD85=1,コード表!$B$179,IF(AD85=2,コード表!$B$180,IF(AD85=3,コード表!$B$181,IF(AD85=4,コード表!$B$182,IF(AD85=5,コード表!$B$183,IF('実績記録 (２枚用)'!AD85=6,コード表!$B$184,))))))</f>
        <v>0</v>
      </c>
      <c r="BP85" s="51">
        <f t="shared" ref="BP85:BP114" si="32">BO85*BM85</f>
        <v>0</v>
      </c>
      <c r="BQ85" s="61" t="s">
        <v>21</v>
      </c>
      <c r="BR85" s="60"/>
      <c r="BS85" s="60" t="s">
        <v>249</v>
      </c>
      <c r="BT85" s="1">
        <v>2</v>
      </c>
      <c r="BU85" s="1">
        <f t="shared" ref="BU85:BX114" si="33">$V85</f>
        <v>0</v>
      </c>
      <c r="BV85" s="1">
        <f t="shared" si="22"/>
        <v>0</v>
      </c>
      <c r="BW85" s="1">
        <f t="shared" si="22"/>
        <v>0</v>
      </c>
      <c r="BX85" s="1">
        <f t="shared" si="22"/>
        <v>0</v>
      </c>
      <c r="BZ85" s="93">
        <f t="shared" ref="BZ85:BZ114" si="34">HOUR(AZ85)*60+MINUTE(AZ85)</f>
        <v>0</v>
      </c>
    </row>
    <row r="86" spans="1:78" s="1" customFormat="1" ht="33" customHeight="1" thickTop="1" thickBot="1">
      <c r="A86" s="2"/>
      <c r="B86" s="6"/>
      <c r="C86" s="392"/>
      <c r="D86" s="224"/>
      <c r="E86" s="345" t="str">
        <f t="shared" si="18"/>
        <v/>
      </c>
      <c r="F86" s="346"/>
      <c r="G86" s="356"/>
      <c r="H86" s="357"/>
      <c r="I86" s="88" t="s">
        <v>50</v>
      </c>
      <c r="J86" s="358"/>
      <c r="K86" s="357"/>
      <c r="L86" s="358"/>
      <c r="M86" s="357"/>
      <c r="N86" s="88" t="s">
        <v>50</v>
      </c>
      <c r="O86" s="223"/>
      <c r="P86" s="295"/>
      <c r="Q86" s="348" t="str">
        <f t="shared" ref="Q86:Q114" si="35">IF(G86="","",IF(AND(AZ86&gt;=TIME(0,14,0),MINUTE(AZ86)&gt;=0),IF(MINUTE(AZ86)&lt;15,TIME(HOUR(AZ86),0,0),IF(MINUTE(AZ86)&lt;45,TIME(HOUR(AZ86),30,0),TIME(HOUR(AZ86)+1,0,0))),""))</f>
        <v/>
      </c>
      <c r="R86" s="349"/>
      <c r="S86" s="350"/>
      <c r="T86" s="298"/>
      <c r="U86" s="261"/>
      <c r="V86" s="203"/>
      <c r="W86" s="261"/>
      <c r="X86" s="296" t="str">
        <f t="shared" si="19"/>
        <v/>
      </c>
      <c r="Y86" s="297"/>
      <c r="Z86" s="310" t="str">
        <f t="shared" si="23"/>
        <v/>
      </c>
      <c r="AA86" s="312"/>
      <c r="AB86" s="203"/>
      <c r="AC86" s="261"/>
      <c r="AD86" s="203"/>
      <c r="AE86" s="204"/>
      <c r="AF86" s="341">
        <f t="shared" si="20"/>
        <v>0</v>
      </c>
      <c r="AG86" s="342"/>
      <c r="AH86" s="342"/>
      <c r="AI86" s="343"/>
      <c r="AJ86" s="396" t="str">
        <f t="shared" si="24"/>
        <v/>
      </c>
      <c r="AK86" s="398"/>
      <c r="AL86" s="177"/>
      <c r="AM86" s="177"/>
      <c r="AN86" s="177"/>
      <c r="AO86" s="177"/>
      <c r="AP86" s="177"/>
      <c r="AQ86" s="177"/>
      <c r="AR86" s="177"/>
      <c r="AS86" s="177"/>
      <c r="AT86" s="178"/>
      <c r="AU86" s="87"/>
      <c r="AV86" s="2"/>
      <c r="AW86" s="69" t="str">
        <f>IF(C86="","",DATE(請求書!$K$29,請求書!$Q$29,'実績記録 (２枚用)'!C86))</f>
        <v/>
      </c>
      <c r="AX86" s="52">
        <f t="shared" si="25"/>
        <v>0</v>
      </c>
      <c r="AY86" s="52">
        <f t="shared" si="26"/>
        <v>0</v>
      </c>
      <c r="AZ86" s="52">
        <f>AY86-AX86</f>
        <v>0</v>
      </c>
      <c r="BA86" s="51">
        <f>IF($AK$7="無",0,IF($AK$7="",0,IF($Q86=TIME(0,30,0),コード表!$B$3,IF($Q86=TIME(1,0,0),コード表!$B$4,IF($Q86=TIME(1,30,0),コード表!$B$5,IF($Q86=TIME(2,0,0),コード表!$B$6,IF($Q86=TIME(2,30,0),コード表!$B$7,IF($Q86=TIME(3,0,0),コード表!$B$8,IF($Q86=TIME(3,30,0),コード表!$B$9,IF($Q86=TIME(4,0,0),コード表!$B$10,IF($Q86=TIME(4,30,0),コード表!$B$11,IF($Q86=TIME(5,0,0),コード表!$B$12,IF($Q86=TIME(5,30,0),コード表!$B$13,IF($Q86=TIME(6,0,0),コード表!$B$14,IF($Q86=TIME(6,30,0),コード表!$B$15,IF($Q86=TIME(7,0,0),コード表!$B$16,IF($Q86=TIME(7,30,0),コード表!$B$17,IF($Q86=TIME(8,0,0),コード表!$B$18,IF($Q86=TIME(8,30,0),コード表!$B$19,IF($Q86=TIME(9,0,0),コード表!$B$20,IF($Q86=TIME(9,30,0),コード表!$B$21,IF($Q86=TIME(10,0,0),コード表!$B$22,IF($Q86=TIME(10,30,0),コード表!$B$23,IF($Q86=TIME(11,0,0),コード表!$B$24,IF($Q86=TIME(11,30,0),コード表!$B$25,IF($Q86=TIME(12,0,0),コード表!$B$26,IF($Q86=TIME(12,30,0),コード表!$B$27,IF($Q86=TIME(13,0,0),コード表!$B$28,IF($Q86=TIME(13,30,0),コード表!$B$29,IF($Q86=TIME(14,0,0),コード表!$B$30,IF($Q86=TIME(14,30,0),コード表!$B$31,IF($Q86=TIME(15,0,0),コード表!$B$32,IF($Q86=TIME(15,30,0),コード表!$B$33,IF($Q86=TIME(16,0,0),コード表!$B$34,""))))))))))))))))))))))))))))))))))</f>
        <v>0</v>
      </c>
      <c r="BB86" s="51">
        <f>IF($AK$7="有",0,IF($AK$7="",0,IF($Q86=TIME(0,30,0),コード表!$B$35,IF($Q86=TIME(1,0,0),コード表!$B$36,IF($Q86=TIME(1,30,0),コード表!$B$37,IF($Q86=TIME(2,0,0),コード表!$B$38,IF($Q86=TIME(2,30,0),コード表!$B$39,IF($Q86=TIME(3,0,0),コード表!$B$40,IF($Q86=TIME(3,30,0),コード表!$B$41,IF($Q86=TIME(4,0,0),コード表!$B$42,IF($Q86=TIME(4,30,0),コード表!$B$43,IF($Q86=TIME(5,0,0),コード表!$B$44,IF($Q86=TIME(5,30,0),コード表!$B$45,IF($Q86=TIME(6,0,0),コード表!$B$46,IF($Q86=TIME(6,30,0),コード表!$B$47,IF($Q86=TIME(7,0,0),コード表!$B$48,IF($Q86=TIME(7,30,0),コード表!$B$49,IF($Q86=TIME(8,0,0),コード表!$B$50,IF($Q86=TIME(8,30,0),コード表!$B$51,IF($Q86=TIME(9,0,0),コード表!$B$52,IF($Q86=TIME(9,30,0),コード表!$B$53,IF($Q86=TIME(10,0,0),コード表!$B$54,IF($Q86=TIME(10,30,0),コード表!$B$55,IF($Q86=TIME(11,0,0),コード表!$B$56,IF($Q86=TIME(11,30,0),コード表!$B$57,IF($Q86=TIME(12,0,0),コード表!$B$58,IF($Q86=TIME(12,30,0),コード表!$B$59,IF($Q86=TIME(13,0,0),コード表!$B$60,IF($Q86=TIME(13,30,0),コード表!$B$61,IF($Q86=TIME(14,0,0),コード表!$B$62,IF($Q86=TIME(14,30,0),コード表!$B$63,IF($Q86=TIME(15,0,0),コード表!$B$64,IF($Q86=TIME(15,30,0),コード表!$B$65,IF($Q86=TIME(16,0,0),コード表!$B$66,""))))))))))))))))))))))))))))))))))</f>
        <v>0</v>
      </c>
      <c r="BC86" s="51" t="str">
        <f>IF($AK$7="","",IF($AK$7="有","",IF(T86="","",IF($Q86=TIME(0,30,0),コード表!$B$67,IF($Q86=TIME(1,0,0),コード表!$B$68,IF($Q86=TIME(1,30,0),コード表!$B$69,IF($Q86=TIME(2,0,0),コード表!$B$70,IF($Q86=TIME(2,30,0),コード表!$B$71,IF($Q86=TIME(3,0,0),コード表!$B$72,IF($Q86=TIME(3,30,0),コード表!$B$73,IF($Q86=TIME(4,0,0),コード表!$B$74,IF($Q86=TIME(4,30,0),コード表!$B$75,IF($Q86=TIME(5,0,0),コード表!$B$76,IF($Q86=TIME(5,30,0),コード表!$B$77,IF($Q86=TIME(6,0,0),コード表!$B$78,IF($Q86=TIME(6,30,0),コード表!$B$79,IF($Q86=TIME(7,0,0),コード表!$B$80,IF($Q86=TIME(7,30,0),コード表!$B$81,IF($Q86=TIME(8,0,0),コード表!$B$82,IF($Q86=TIME(8,30,0),コード表!$B$83,IF($Q86=TIME(9,0,0),コード表!$B$84,IF($Q86=TIME(9,30,0),コード表!$B$85,IF($Q86=TIME(10,0,0),コード表!$B$86,IF($Q86=TIME(10,30,0),コード表!$B$87,IF($Q86=TIME(11,0,0),コード表!$B$88,IF($Q86=TIME(11,30,0),コード表!$B$89,IF($Q86=TIME(12,0,0),コード表!$B$90,IF($Q86=TIME(12,30,0),コード表!$B$91,IF($Q86=TIME(13,0,0),コード表!$B$92,IF($Q86=TIME(13,30,0),コード表!$B$93,IF($Q86=TIME(14,0,0),コード表!$B$94,IF($Q86=TIME(14,30,0),コード表!$B$95,IF($Q86=TIME(15,0,0),コード表!$B$96,IF($Q86=TIME(15,30,0),コード表!$B$97,IF($Q86=TIME(16,0,0),コード表!$B$98,"")))))))))))))))))))))))))))))))))))</f>
        <v/>
      </c>
      <c r="BD86" s="51" t="str">
        <f>IF($AK$7="","",IF($AK$7="有","",IF(V86="","",IF($Q86=TIME(0,30,0),コード表!$B$99,IF($Q86=TIME(1,0,0),コード表!$B$100,IF($Q86=TIME(1,30,0),コード表!$B$101,IF($Q86=TIME(2,0,0),コード表!$B$102,IF($Q86=TIME(2,30,0),コード表!$B$103,IF($Q86=TIME(3,0,0),コード表!$B$104,IF($Q86=TIME(3,30,0),コード表!$B$105,IF($Q86=TIME(4,0,0),コード表!$B$106,IF($Q86=TIME(4,30,0),コード表!$B$107,IF($Q86=TIME(5,0,0),コード表!$B$108,IF($Q86=TIME(5,30,0),コード表!$B$109,IF($Q86=TIME(6,0,0),コード表!$B$110,IF($Q86=TIME(6,30,0),コード表!$B$111,IF($Q86=TIME(7,0,0),コード表!$B$112,IF($Q86=TIME(7,30,0),コード表!$B$113,IF($Q86=TIME(8,0,0),コード表!$B$114,IF($Q86=TIME(8,30,0),コード表!$B$115,IF($Q86=TIME(9,0,0),コード表!$B$116,IF($Q86=TIME(9,30,0),コード表!$B$117,IF($Q86=TIME(10,0,0),コード表!$B$118,IF($Q86=TIME(10,30,0),コード表!$B$119,IF($Q86=TIME(11,0,0),コード表!$B$120,IF($Q86=TIME(11,30,0),コード表!$B$121,IF($Q86=TIME(12,0,0),コード表!$B$122,IF($Q86=TIME(12,30,0),コード表!$B$123,IF($Q86=TIME(13,0,0),コード表!$B$124,IF($Q86=TIME(13,30,0),コード表!$B$125,IF($Q86=TIME(14,0,0),コード表!$B$126,IF($Q86=TIME(14,30,0),コード表!$B$127,IF($Q86=TIME(15,0,0),コード表!$B$128,IF($Q86=TIME(15,30,0),コード表!$B$129,IF($Q86=TIME(16,0,0),コード表!$B$130,"")))))))))))))))))))))))))))))))))))</f>
        <v/>
      </c>
      <c r="BE86" s="52" t="str">
        <f t="shared" si="27"/>
        <v/>
      </c>
      <c r="BF86" s="52" t="str">
        <f t="shared" si="28"/>
        <v/>
      </c>
      <c r="BG86" s="52" t="str">
        <f t="shared" si="29"/>
        <v/>
      </c>
      <c r="BH86" s="52" t="str">
        <f t="shared" si="30"/>
        <v/>
      </c>
      <c r="BI86" s="51">
        <f>IF($AK$7="無",0,IF($AK$7="",0,IF($BF86=TIME(0,30,0),コード表!$B$131,IF($BF86=TIME(1,0,0),コード表!$B$132,IF($BF86=TIME(1,30,0),コード表!$B$133,IF($BF86=TIME(2,0,0),コード表!$B$134,IF($BF86=TIME(2,30,0),コード表!$B$135,IF($BF86=TIME(3,0,0),コード表!$B$136))))))))</f>
        <v>0</v>
      </c>
      <c r="BJ86" s="51">
        <f>IF($AK$7="無",0,IF($AK$7="",0,IF($BH86=TIME(0,30,0),コード表!$B$131,IF($BH86=TIME(1,0,0),コード表!$B$132,IF($BH86=TIME(1,30,0),コード表!$B$133,IF($BH86=TIME(2,0,0),コード表!$B$134,IF($BH86=TIME(2,30,0),コード表!$B$135,IF($BH86=TIME(3,0,0),コード表!$B$136,IF($BH86=TIME(3,30,0),コード表!$B$137,IF($BH86=TIME(4,0,0),コード表!$B$138,IF($BH86=TIME(4,30,0),コード表!$B$139,IF($BH86=TIME(5,0,0),コード表!$B$140,IF($BH86=TIME(5,30,0),コード表!$B$141,IF($BH86=TIME(6,0,0),コード表!$B$142))))))))))))))</f>
        <v>0</v>
      </c>
      <c r="BK86" s="51" t="str">
        <f>IF($AK$7="有","",IF(AND(T86="",V86=""),IF($BF86=TIME(0,30,0),コード表!$B$143,IF($BF86=TIME(1,0,0),コード表!$B$144,IF($BF86=TIME(1,30,0),コード表!$B$145,IF($BF86=TIME(2,0,0),コード表!$B$146,IF($BF86=TIME(2,30,0),コード表!$B$147,IF($BF86=TIME(3,0,0),コード表!$B$148)))))),IF(AND(T86="〇",V86=""),IF($BF86=TIME(0,30,0),コード表!$B$155,IF($BF86=TIME(1,0,0),コード表!$B$156,IF($BF86=TIME(1,30,0),コード表!$B$157,IF($BF86=TIME(2,0,0),コード表!$B$158,IF($BF86=TIME(2,30,0),コード表!$B$159,IF($BF86=TIME(3,0,0),コード表!$B$160)))))),IF(AND(T86="",V86="〇"),IF($BF86=TIME(0,30,0),コード表!$B$167,IF($BF86=TIME(1,0,0),コード表!$B$168,IF($BF86=TIME(1,30,0),コード表!$B$169,IF($BF86=TIME(2,0,0),コード表!$B$170,IF($BF86=TIME(2,30,0),コード表!$B$171,IF($BF86=TIME(3,0,0),コード表!$B$172))))))))))</f>
        <v/>
      </c>
      <c r="BL86" s="51" t="str">
        <f>IF($AK$7="有","",IF(AND(T86="",V86=""),IF($BH86=TIME(0,30,0),コード表!$B$143,IF($BH86=TIME(1,0,0),コード表!$B$144,IF($BH86=TIME(1,30,0),コード表!$B$145,IF($BH86=TIME(2,0,0),コード表!$B$146,IF($BH86=TIME(2,30,0),コード表!$B$147,IF($BH86=TIME(3,0,0),コード表!$B$148,IF($BH86=TIME(3,30,0),コード表!$B$149,IF($BH86=TIME(4,0,0),コード表!$B$150,IF($BH86=TIME(4,30,0),コード表!$B$151,IF($BH86=TIME(5,0,0),コード表!$B$152,IF($BH86=TIME(5,30,0),コード表!$B$153,IF($BH86=TIME(6,0,0),コード表!$B$154)))))))))))),IF(AND(T86="〇",V86=""),IF($BH86=TIME(0,30,0),コード表!$B$155,IF($BH86=TIME(1,0,0),コード表!$B$156,IF($BH86=TIME(1,30,0),コード表!$B$157,IF($BH86=TIME(2,0,0),コード表!$B$158,IF($BH86=TIME(2,30,0),コード表!$B$159,IF($BH86=TIME(3,0,0),コード表!$B$160,IF($BH86=TIME(3,30,0),コード表!$B$161,IF($BH86=TIME(4,0,0),コード表!$B$162,IF($BH86=TIME(4,30,0),コード表!$B$163,IF($BH86=TIME(5,0,0),コード表!$B$164,IF($BH86=TIME(5,30,0),コード表!$B$165,IF($BH86=TIME(6,0,0),コード表!$B$166)))))))))))),IF(AND(T86="",V86="〇"),IF($BH86=TIME(0,30,0),コード表!$B$167,IF($BH86=TIME(1,0,0),コード表!$B$168,IF($BH86=TIME(1,30,0),コード表!$B$169,IF($BH86=TIME(2,0,0),コード表!$B$170,IF($BH86=TIME(2,30,0),コード表!$B$171,IF($BH86=TIME(3,0,0),コード表!$B$172,IF($BH86=TIME(3,30,0),コード表!$B$173,IF($BH86=TIME(4,0,0),コード表!$B$174,IF($BH86=TIME(4,30,0),コード表!$B$175,IF($BH86=TIME(5,0,0),コード表!$B$176,IF($BH86=TIME(5,30,0),コード表!$B$177,IF($BH86=TIME(6,0,0),コード表!$B$178))))))))))))))))</f>
        <v/>
      </c>
      <c r="BM86" s="51">
        <f t="shared" si="31"/>
        <v>0</v>
      </c>
      <c r="BN86" s="77">
        <f t="shared" si="21"/>
        <v>0</v>
      </c>
      <c r="BO86" s="51">
        <f>IF(AD86=1,コード表!$B$179,IF(AD86=2,コード表!$B$180,IF(AD86=3,コード表!$B$181,IF(AD86=4,コード表!$B$182,IF(AD86=5,コード表!$B$183,IF('実績記録 (２枚用)'!AD86=6,コード表!$B$184,))))))</f>
        <v>0</v>
      </c>
      <c r="BP86" s="51">
        <f t="shared" si="32"/>
        <v>0</v>
      </c>
      <c r="BQ86" s="60" t="s">
        <v>248</v>
      </c>
      <c r="BR86" s="60"/>
      <c r="BS86" s="60"/>
      <c r="BT86" s="1">
        <v>3</v>
      </c>
      <c r="BU86" s="1">
        <f t="shared" si="33"/>
        <v>0</v>
      </c>
      <c r="BV86" s="1">
        <f t="shared" si="22"/>
        <v>0</v>
      </c>
      <c r="BW86" s="1">
        <f t="shared" si="22"/>
        <v>0</v>
      </c>
      <c r="BX86" s="1">
        <f t="shared" si="22"/>
        <v>0</v>
      </c>
      <c r="BZ86" s="93">
        <f t="shared" si="34"/>
        <v>0</v>
      </c>
    </row>
    <row r="87" spans="1:78" s="1" customFormat="1" ht="33" customHeight="1" thickTop="1" thickBot="1">
      <c r="A87" s="2"/>
      <c r="B87" s="6"/>
      <c r="C87" s="392"/>
      <c r="D87" s="224"/>
      <c r="E87" s="345" t="str">
        <f t="shared" si="18"/>
        <v/>
      </c>
      <c r="F87" s="346"/>
      <c r="G87" s="356"/>
      <c r="H87" s="357"/>
      <c r="I87" s="88" t="s">
        <v>50</v>
      </c>
      <c r="J87" s="358"/>
      <c r="K87" s="357"/>
      <c r="L87" s="358"/>
      <c r="M87" s="357"/>
      <c r="N87" s="88" t="s">
        <v>50</v>
      </c>
      <c r="O87" s="223"/>
      <c r="P87" s="295"/>
      <c r="Q87" s="348" t="str">
        <f t="shared" si="35"/>
        <v/>
      </c>
      <c r="R87" s="349"/>
      <c r="S87" s="350"/>
      <c r="T87" s="298"/>
      <c r="U87" s="261"/>
      <c r="V87" s="203"/>
      <c r="W87" s="261"/>
      <c r="X87" s="296" t="str">
        <f t="shared" si="19"/>
        <v/>
      </c>
      <c r="Y87" s="297"/>
      <c r="Z87" s="310" t="str">
        <f t="shared" si="23"/>
        <v/>
      </c>
      <c r="AA87" s="312"/>
      <c r="AB87" s="203"/>
      <c r="AC87" s="261"/>
      <c r="AD87" s="203"/>
      <c r="AE87" s="204"/>
      <c r="AF87" s="341">
        <f t="shared" si="20"/>
        <v>0</v>
      </c>
      <c r="AG87" s="342"/>
      <c r="AH87" s="342"/>
      <c r="AI87" s="343"/>
      <c r="AJ87" s="396" t="str">
        <f t="shared" si="24"/>
        <v/>
      </c>
      <c r="AK87" s="398"/>
      <c r="AL87" s="177"/>
      <c r="AM87" s="177"/>
      <c r="AN87" s="177"/>
      <c r="AO87" s="177"/>
      <c r="AP87" s="177"/>
      <c r="AQ87" s="177"/>
      <c r="AR87" s="177"/>
      <c r="AS87" s="177"/>
      <c r="AT87" s="178"/>
      <c r="AU87" s="87"/>
      <c r="AV87" s="2"/>
      <c r="AW87" s="69" t="str">
        <f>IF(C87="","",DATE(請求書!$K$29,請求書!$Q$29,'実績記録 (２枚用)'!C87))</f>
        <v/>
      </c>
      <c r="AX87" s="52">
        <f t="shared" si="25"/>
        <v>0</v>
      </c>
      <c r="AY87" s="52">
        <f t="shared" si="26"/>
        <v>0</v>
      </c>
      <c r="AZ87" s="52">
        <f t="shared" ref="AZ87:AZ113" si="36">AY87-AX87</f>
        <v>0</v>
      </c>
      <c r="BA87" s="51">
        <f>IF($AK$7="無",0,IF($AK$7="",0,IF($Q87=TIME(0,30,0),コード表!$B$3,IF($Q87=TIME(1,0,0),コード表!$B$4,IF($Q87=TIME(1,30,0),コード表!$B$5,IF($Q87=TIME(2,0,0),コード表!$B$6,IF($Q87=TIME(2,30,0),コード表!$B$7,IF($Q87=TIME(3,0,0),コード表!$B$8,IF($Q87=TIME(3,30,0),コード表!$B$9,IF($Q87=TIME(4,0,0),コード表!$B$10,IF($Q87=TIME(4,30,0),コード表!$B$11,IF($Q87=TIME(5,0,0),コード表!$B$12,IF($Q87=TIME(5,30,0),コード表!$B$13,IF($Q87=TIME(6,0,0),コード表!$B$14,IF($Q87=TIME(6,30,0),コード表!$B$15,IF($Q87=TIME(7,0,0),コード表!$B$16,IF($Q87=TIME(7,30,0),コード表!$B$17,IF($Q87=TIME(8,0,0),コード表!$B$18,IF($Q87=TIME(8,30,0),コード表!$B$19,IF($Q87=TIME(9,0,0),コード表!$B$20,IF($Q87=TIME(9,30,0),コード表!$B$21,IF($Q87=TIME(10,0,0),コード表!$B$22,IF($Q87=TIME(10,30,0),コード表!$B$23,IF($Q87=TIME(11,0,0),コード表!$B$24,IF($Q87=TIME(11,30,0),コード表!$B$25,IF($Q87=TIME(12,0,0),コード表!$B$26,IF($Q87=TIME(12,30,0),コード表!$B$27,IF($Q87=TIME(13,0,0),コード表!$B$28,IF($Q87=TIME(13,30,0),コード表!$B$29,IF($Q87=TIME(14,0,0),コード表!$B$30,IF($Q87=TIME(14,30,0),コード表!$B$31,IF($Q87=TIME(15,0,0),コード表!$B$32,IF($Q87=TIME(15,30,0),コード表!$B$33,IF($Q87=TIME(16,0,0),コード表!$B$34,""))))))))))))))))))))))))))))))))))</f>
        <v>0</v>
      </c>
      <c r="BB87" s="51">
        <f>IF($AK$7="有",0,IF($AK$7="",0,IF($Q87=TIME(0,30,0),コード表!$B$35,IF($Q87=TIME(1,0,0),コード表!$B$36,IF($Q87=TIME(1,30,0),コード表!$B$37,IF($Q87=TIME(2,0,0),コード表!$B$38,IF($Q87=TIME(2,30,0),コード表!$B$39,IF($Q87=TIME(3,0,0),コード表!$B$40,IF($Q87=TIME(3,30,0),コード表!$B$41,IF($Q87=TIME(4,0,0),コード表!$B$42,IF($Q87=TIME(4,30,0),コード表!$B$43,IF($Q87=TIME(5,0,0),コード表!$B$44,IF($Q87=TIME(5,30,0),コード表!$B$45,IF($Q87=TIME(6,0,0),コード表!$B$46,IF($Q87=TIME(6,30,0),コード表!$B$47,IF($Q87=TIME(7,0,0),コード表!$B$48,IF($Q87=TIME(7,30,0),コード表!$B$49,IF($Q87=TIME(8,0,0),コード表!$B$50,IF($Q87=TIME(8,30,0),コード表!$B$51,IF($Q87=TIME(9,0,0),コード表!$B$52,IF($Q87=TIME(9,30,0),コード表!$B$53,IF($Q87=TIME(10,0,0),コード表!$B$54,IF($Q87=TIME(10,30,0),コード表!$B$55,IF($Q87=TIME(11,0,0),コード表!$B$56,IF($Q87=TIME(11,30,0),コード表!$B$57,IF($Q87=TIME(12,0,0),コード表!$B$58,IF($Q87=TIME(12,30,0),コード表!$B$59,IF($Q87=TIME(13,0,0),コード表!$B$60,IF($Q87=TIME(13,30,0),コード表!$B$61,IF($Q87=TIME(14,0,0),コード表!$B$62,IF($Q87=TIME(14,30,0),コード表!$B$63,IF($Q87=TIME(15,0,0),コード表!$B$64,IF($Q87=TIME(15,30,0),コード表!$B$65,IF($Q87=TIME(16,0,0),コード表!$B$66,""))))))))))))))))))))))))))))))))))</f>
        <v>0</v>
      </c>
      <c r="BC87" s="51" t="str">
        <f>IF($AK$7="","",IF($AK$7="有","",IF(T87="","",IF($Q87=TIME(0,30,0),コード表!$B$67,IF($Q87=TIME(1,0,0),コード表!$B$68,IF($Q87=TIME(1,30,0),コード表!$B$69,IF($Q87=TIME(2,0,0),コード表!$B$70,IF($Q87=TIME(2,30,0),コード表!$B$71,IF($Q87=TIME(3,0,0),コード表!$B$72,IF($Q87=TIME(3,30,0),コード表!$B$73,IF($Q87=TIME(4,0,0),コード表!$B$74,IF($Q87=TIME(4,30,0),コード表!$B$75,IF($Q87=TIME(5,0,0),コード表!$B$76,IF($Q87=TIME(5,30,0),コード表!$B$77,IF($Q87=TIME(6,0,0),コード表!$B$78,IF($Q87=TIME(6,30,0),コード表!$B$79,IF($Q87=TIME(7,0,0),コード表!$B$80,IF($Q87=TIME(7,30,0),コード表!$B$81,IF($Q87=TIME(8,0,0),コード表!$B$82,IF($Q87=TIME(8,30,0),コード表!$B$83,IF($Q87=TIME(9,0,0),コード表!$B$84,IF($Q87=TIME(9,30,0),コード表!$B$85,IF($Q87=TIME(10,0,0),コード表!$B$86,IF($Q87=TIME(10,30,0),コード表!$B$87,IF($Q87=TIME(11,0,0),コード表!$B$88,IF($Q87=TIME(11,30,0),コード表!$B$89,IF($Q87=TIME(12,0,0),コード表!$B$90,IF($Q87=TIME(12,30,0),コード表!$B$91,IF($Q87=TIME(13,0,0),コード表!$B$92,IF($Q87=TIME(13,30,0),コード表!$B$93,IF($Q87=TIME(14,0,0),コード表!$B$94,IF($Q87=TIME(14,30,0),コード表!$B$95,IF($Q87=TIME(15,0,0),コード表!$B$96,IF($Q87=TIME(15,30,0),コード表!$B$97,IF($Q87=TIME(16,0,0),コード表!$B$98,"")))))))))))))))))))))))))))))))))))</f>
        <v/>
      </c>
      <c r="BD87" s="51" t="str">
        <f>IF($AK$7="","",IF($AK$7="有","",IF(V87="","",IF($Q87=TIME(0,30,0),コード表!$B$99,IF($Q87=TIME(1,0,0),コード表!$B$100,IF($Q87=TIME(1,30,0),コード表!$B$101,IF($Q87=TIME(2,0,0),コード表!$B$102,IF($Q87=TIME(2,30,0),コード表!$B$103,IF($Q87=TIME(3,0,0),コード表!$B$104,IF($Q87=TIME(3,30,0),コード表!$B$105,IF($Q87=TIME(4,0,0),コード表!$B$106,IF($Q87=TIME(4,30,0),コード表!$B$107,IF($Q87=TIME(5,0,0),コード表!$B$108,IF($Q87=TIME(5,30,0),コード表!$B$109,IF($Q87=TIME(6,0,0),コード表!$B$110,IF($Q87=TIME(6,30,0),コード表!$B$111,IF($Q87=TIME(7,0,0),コード表!$B$112,IF($Q87=TIME(7,30,0),コード表!$B$113,IF($Q87=TIME(8,0,0),コード表!$B$114,IF($Q87=TIME(8,30,0),コード表!$B$115,IF($Q87=TIME(9,0,0),コード表!$B$116,IF($Q87=TIME(9,30,0),コード表!$B$117,IF($Q87=TIME(10,0,0),コード表!$B$118,IF($Q87=TIME(10,30,0),コード表!$B$119,IF($Q87=TIME(11,0,0),コード表!$B$120,IF($Q87=TIME(11,30,0),コード表!$B$121,IF($Q87=TIME(12,0,0),コード表!$B$122,IF($Q87=TIME(12,30,0),コード表!$B$123,IF($Q87=TIME(13,0,0),コード表!$B$124,IF($Q87=TIME(13,30,0),コード表!$B$125,IF($Q87=TIME(14,0,0),コード表!$B$126,IF($Q87=TIME(14,30,0),コード表!$B$127,IF($Q87=TIME(15,0,0),コード表!$B$128,IF($Q87=TIME(15,30,0),コード表!$B$129,IF($Q87=TIME(16,0,0),コード表!$B$130,"")))))))))))))))))))))))))))))))))))</f>
        <v/>
      </c>
      <c r="BE87" s="52" t="str">
        <f t="shared" si="27"/>
        <v/>
      </c>
      <c r="BF87" s="52" t="str">
        <f t="shared" si="28"/>
        <v/>
      </c>
      <c r="BG87" s="52" t="str">
        <f t="shared" si="29"/>
        <v/>
      </c>
      <c r="BH87" s="52" t="str">
        <f t="shared" si="30"/>
        <v/>
      </c>
      <c r="BI87" s="51">
        <f>IF($AK$7="無",0,IF($AK$7="",0,IF($BF87=TIME(0,30,0),コード表!$B$131,IF($BF87=TIME(1,0,0),コード表!$B$132,IF($BF87=TIME(1,30,0),コード表!$B$133,IF($BF87=TIME(2,0,0),コード表!$B$134,IF($BF87=TIME(2,30,0),コード表!$B$135,IF($BF87=TIME(3,0,0),コード表!$B$136))))))))</f>
        <v>0</v>
      </c>
      <c r="BJ87" s="51">
        <f>IF($AK$7="無",0,IF($AK$7="",0,IF($BH87=TIME(0,30,0),コード表!$B$131,IF($BH87=TIME(1,0,0),コード表!$B$132,IF($BH87=TIME(1,30,0),コード表!$B$133,IF($BH87=TIME(2,0,0),コード表!$B$134,IF($BH87=TIME(2,30,0),コード表!$B$135,IF($BH87=TIME(3,0,0),コード表!$B$136,IF($BH87=TIME(3,30,0),コード表!$B$137,IF($BH87=TIME(4,0,0),コード表!$B$138,IF($BH87=TIME(4,30,0),コード表!$B$139,IF($BH87=TIME(5,0,0),コード表!$B$140,IF($BH87=TIME(5,30,0),コード表!$B$141,IF($BH87=TIME(6,0,0),コード表!$B$142))))))))))))))</f>
        <v>0</v>
      </c>
      <c r="BK87" s="51" t="str">
        <f>IF($AK$7="有","",IF(AND(T87="",V87=""),IF($BF87=TIME(0,30,0),コード表!$B$143,IF($BF87=TIME(1,0,0),コード表!$B$144,IF($BF87=TIME(1,30,0),コード表!$B$145,IF($BF87=TIME(2,0,0),コード表!$B$146,IF($BF87=TIME(2,30,0),コード表!$B$147,IF($BF87=TIME(3,0,0),コード表!$B$148)))))),IF(AND(T87="〇",V87=""),IF($BF87=TIME(0,30,0),コード表!$B$155,IF($BF87=TIME(1,0,0),コード表!$B$156,IF($BF87=TIME(1,30,0),コード表!$B$157,IF($BF87=TIME(2,0,0),コード表!$B$158,IF($BF87=TIME(2,30,0),コード表!$B$159,IF($BF87=TIME(3,0,0),コード表!$B$160)))))),IF(AND(T87="",V87="〇"),IF($BF87=TIME(0,30,0),コード表!$B$167,IF($BF87=TIME(1,0,0),コード表!$B$168,IF($BF87=TIME(1,30,0),コード表!$B$169,IF($BF87=TIME(2,0,0),コード表!$B$170,IF($BF87=TIME(2,30,0),コード表!$B$171,IF($BF87=TIME(3,0,0),コード表!$B$172))))))))))</f>
        <v/>
      </c>
      <c r="BL87" s="51" t="str">
        <f>IF($AK$7="有","",IF(AND(T87="",V87=""),IF($BH87=TIME(0,30,0),コード表!$B$143,IF($BH87=TIME(1,0,0),コード表!$B$144,IF($BH87=TIME(1,30,0),コード表!$B$145,IF($BH87=TIME(2,0,0),コード表!$B$146,IF($BH87=TIME(2,30,0),コード表!$B$147,IF($BH87=TIME(3,0,0),コード表!$B$148,IF($BH87=TIME(3,30,0),コード表!$B$149,IF($BH87=TIME(4,0,0),コード表!$B$150,IF($BH87=TIME(4,30,0),コード表!$B$151,IF($BH87=TIME(5,0,0),コード表!$B$152,IF($BH87=TIME(5,30,0),コード表!$B$153,IF($BH87=TIME(6,0,0),コード表!$B$154)))))))))))),IF(AND(T87="〇",V87=""),IF($BH87=TIME(0,30,0),コード表!$B$155,IF($BH87=TIME(1,0,0),コード表!$B$156,IF($BH87=TIME(1,30,0),コード表!$B$157,IF($BH87=TIME(2,0,0),コード表!$B$158,IF($BH87=TIME(2,30,0),コード表!$B$159,IF($BH87=TIME(3,0,0),コード表!$B$160,IF($BH87=TIME(3,30,0),コード表!$B$161,IF($BH87=TIME(4,0,0),コード表!$B$162,IF($BH87=TIME(4,30,0),コード表!$B$163,IF($BH87=TIME(5,0,0),コード表!$B$164,IF($BH87=TIME(5,30,0),コード表!$B$165,IF($BH87=TIME(6,0,0),コード表!$B$166)))))))))))),IF(AND(T87="",V87="〇"),IF($BH87=TIME(0,30,0),コード表!$B$167,IF($BH87=TIME(1,0,0),コード表!$B$168,IF($BH87=TIME(1,30,0),コード表!$B$169,IF($BH87=TIME(2,0,0),コード表!$B$170,IF($BH87=TIME(2,30,0),コード表!$B$171,IF($BH87=TIME(3,0,0),コード表!$B$172,IF($BH87=TIME(3,30,0),コード表!$B$173,IF($BH87=TIME(4,0,0),コード表!$B$174,IF($BH87=TIME(4,30,0),コード表!$B$175,IF($BH87=TIME(5,0,0),コード表!$B$176,IF($BH87=TIME(5,30,0),コード表!$B$177,IF($BH87=TIME(6,0,0),コード表!$B$178))))))))))))))))</f>
        <v/>
      </c>
      <c r="BM87" s="51">
        <f t="shared" si="31"/>
        <v>0</v>
      </c>
      <c r="BN87" s="77">
        <f t="shared" si="21"/>
        <v>0</v>
      </c>
      <c r="BO87" s="51">
        <f>IF(AD87=1,コード表!$B$179,IF(AD87=2,コード表!$B$180,IF(AD87=3,コード表!$B$181,IF(AD87=4,コード表!$B$182,IF(AD87=5,コード表!$B$183,IF('実績記録 (２枚用)'!AD87=6,コード表!$B$184,))))))</f>
        <v>0</v>
      </c>
      <c r="BP87" s="51">
        <f t="shared" si="32"/>
        <v>0</v>
      </c>
      <c r="BQ87" s="60"/>
      <c r="BR87" s="60"/>
      <c r="BS87" s="60"/>
      <c r="BT87" s="1">
        <v>4</v>
      </c>
      <c r="BU87" s="1">
        <f t="shared" si="33"/>
        <v>0</v>
      </c>
      <c r="BV87" s="1">
        <f t="shared" si="22"/>
        <v>0</v>
      </c>
      <c r="BW87" s="1">
        <f t="shared" si="22"/>
        <v>0</v>
      </c>
      <c r="BX87" s="1">
        <f t="shared" si="22"/>
        <v>0</v>
      </c>
      <c r="BZ87" s="93">
        <f t="shared" si="34"/>
        <v>0</v>
      </c>
    </row>
    <row r="88" spans="1:78" s="1" customFormat="1" ht="33" customHeight="1" thickTop="1" thickBot="1">
      <c r="A88" s="2"/>
      <c r="B88" s="6"/>
      <c r="C88" s="392"/>
      <c r="D88" s="224"/>
      <c r="E88" s="345" t="str">
        <f t="shared" si="18"/>
        <v/>
      </c>
      <c r="F88" s="346"/>
      <c r="G88" s="356"/>
      <c r="H88" s="357"/>
      <c r="I88" s="88" t="s">
        <v>50</v>
      </c>
      <c r="J88" s="358"/>
      <c r="K88" s="357"/>
      <c r="L88" s="358"/>
      <c r="M88" s="357"/>
      <c r="N88" s="88" t="s">
        <v>50</v>
      </c>
      <c r="O88" s="223"/>
      <c r="P88" s="295"/>
      <c r="Q88" s="348" t="str">
        <f t="shared" si="35"/>
        <v/>
      </c>
      <c r="R88" s="349"/>
      <c r="S88" s="350"/>
      <c r="T88" s="298"/>
      <c r="U88" s="261"/>
      <c r="V88" s="203"/>
      <c r="W88" s="261"/>
      <c r="X88" s="296" t="str">
        <f t="shared" si="19"/>
        <v/>
      </c>
      <c r="Y88" s="297"/>
      <c r="Z88" s="310" t="str">
        <f t="shared" si="23"/>
        <v/>
      </c>
      <c r="AA88" s="312"/>
      <c r="AB88" s="203"/>
      <c r="AC88" s="261"/>
      <c r="AD88" s="203"/>
      <c r="AE88" s="204"/>
      <c r="AF88" s="341">
        <f t="shared" si="20"/>
        <v>0</v>
      </c>
      <c r="AG88" s="342"/>
      <c r="AH88" s="342"/>
      <c r="AI88" s="343"/>
      <c r="AJ88" s="396" t="str">
        <f t="shared" si="24"/>
        <v/>
      </c>
      <c r="AK88" s="398"/>
      <c r="AL88" s="177"/>
      <c r="AM88" s="177"/>
      <c r="AN88" s="177"/>
      <c r="AO88" s="177"/>
      <c r="AP88" s="177"/>
      <c r="AQ88" s="177"/>
      <c r="AR88" s="177"/>
      <c r="AS88" s="177"/>
      <c r="AT88" s="178"/>
      <c r="AU88" s="87"/>
      <c r="AV88" s="2"/>
      <c r="AW88" s="69" t="str">
        <f>IF(C88="","",DATE(請求書!$K$29,請求書!$Q$29,'実績記録 (２枚用)'!C88))</f>
        <v/>
      </c>
      <c r="AX88" s="52">
        <f t="shared" si="25"/>
        <v>0</v>
      </c>
      <c r="AY88" s="52">
        <f t="shared" si="26"/>
        <v>0</v>
      </c>
      <c r="AZ88" s="52">
        <f t="shared" si="36"/>
        <v>0</v>
      </c>
      <c r="BA88" s="51">
        <f>IF($AK$7="無",0,IF($AK$7="",0,IF($Q88=TIME(0,30,0),コード表!$B$3,IF($Q88=TIME(1,0,0),コード表!$B$4,IF($Q88=TIME(1,30,0),コード表!$B$5,IF($Q88=TIME(2,0,0),コード表!$B$6,IF($Q88=TIME(2,30,0),コード表!$B$7,IF($Q88=TIME(3,0,0),コード表!$B$8,IF($Q88=TIME(3,30,0),コード表!$B$9,IF($Q88=TIME(4,0,0),コード表!$B$10,IF($Q88=TIME(4,30,0),コード表!$B$11,IF($Q88=TIME(5,0,0),コード表!$B$12,IF($Q88=TIME(5,30,0),コード表!$B$13,IF($Q88=TIME(6,0,0),コード表!$B$14,IF($Q88=TIME(6,30,0),コード表!$B$15,IF($Q88=TIME(7,0,0),コード表!$B$16,IF($Q88=TIME(7,30,0),コード表!$B$17,IF($Q88=TIME(8,0,0),コード表!$B$18,IF($Q88=TIME(8,30,0),コード表!$B$19,IF($Q88=TIME(9,0,0),コード表!$B$20,IF($Q88=TIME(9,30,0),コード表!$B$21,IF($Q88=TIME(10,0,0),コード表!$B$22,IF($Q88=TIME(10,30,0),コード表!$B$23,IF($Q88=TIME(11,0,0),コード表!$B$24,IF($Q88=TIME(11,30,0),コード表!$B$25,IF($Q88=TIME(12,0,0),コード表!$B$26,IF($Q88=TIME(12,30,0),コード表!$B$27,IF($Q88=TIME(13,0,0),コード表!$B$28,IF($Q88=TIME(13,30,0),コード表!$B$29,IF($Q88=TIME(14,0,0),コード表!$B$30,IF($Q88=TIME(14,30,0),コード表!$B$31,IF($Q88=TIME(15,0,0),コード表!$B$32,IF($Q88=TIME(15,30,0),コード表!$B$33,IF($Q88=TIME(16,0,0),コード表!$B$34,""))))))))))))))))))))))))))))))))))</f>
        <v>0</v>
      </c>
      <c r="BB88" s="51">
        <f>IF($AK$7="有",0,IF($AK$7="",0,IF($Q88=TIME(0,30,0),コード表!$B$35,IF($Q88=TIME(1,0,0),コード表!$B$36,IF($Q88=TIME(1,30,0),コード表!$B$37,IF($Q88=TIME(2,0,0),コード表!$B$38,IF($Q88=TIME(2,30,0),コード表!$B$39,IF($Q88=TIME(3,0,0),コード表!$B$40,IF($Q88=TIME(3,30,0),コード表!$B$41,IF($Q88=TIME(4,0,0),コード表!$B$42,IF($Q88=TIME(4,30,0),コード表!$B$43,IF($Q88=TIME(5,0,0),コード表!$B$44,IF($Q88=TIME(5,30,0),コード表!$B$45,IF($Q88=TIME(6,0,0),コード表!$B$46,IF($Q88=TIME(6,30,0),コード表!$B$47,IF($Q88=TIME(7,0,0),コード表!$B$48,IF($Q88=TIME(7,30,0),コード表!$B$49,IF($Q88=TIME(8,0,0),コード表!$B$50,IF($Q88=TIME(8,30,0),コード表!$B$51,IF($Q88=TIME(9,0,0),コード表!$B$52,IF($Q88=TIME(9,30,0),コード表!$B$53,IF($Q88=TIME(10,0,0),コード表!$B$54,IF($Q88=TIME(10,30,0),コード表!$B$55,IF($Q88=TIME(11,0,0),コード表!$B$56,IF($Q88=TIME(11,30,0),コード表!$B$57,IF($Q88=TIME(12,0,0),コード表!$B$58,IF($Q88=TIME(12,30,0),コード表!$B$59,IF($Q88=TIME(13,0,0),コード表!$B$60,IF($Q88=TIME(13,30,0),コード表!$B$61,IF($Q88=TIME(14,0,0),コード表!$B$62,IF($Q88=TIME(14,30,0),コード表!$B$63,IF($Q88=TIME(15,0,0),コード表!$B$64,IF($Q88=TIME(15,30,0),コード表!$B$65,IF($Q88=TIME(16,0,0),コード表!$B$66,""))))))))))))))))))))))))))))))))))</f>
        <v>0</v>
      </c>
      <c r="BC88" s="51" t="str">
        <f>IF($AK$7="","",IF($AK$7="有","",IF(T88="","",IF($Q88=TIME(0,30,0),コード表!$B$67,IF($Q88=TIME(1,0,0),コード表!$B$68,IF($Q88=TIME(1,30,0),コード表!$B$69,IF($Q88=TIME(2,0,0),コード表!$B$70,IF($Q88=TIME(2,30,0),コード表!$B$71,IF($Q88=TIME(3,0,0),コード表!$B$72,IF($Q88=TIME(3,30,0),コード表!$B$73,IF($Q88=TIME(4,0,0),コード表!$B$74,IF($Q88=TIME(4,30,0),コード表!$B$75,IF($Q88=TIME(5,0,0),コード表!$B$76,IF($Q88=TIME(5,30,0),コード表!$B$77,IF($Q88=TIME(6,0,0),コード表!$B$78,IF($Q88=TIME(6,30,0),コード表!$B$79,IF($Q88=TIME(7,0,0),コード表!$B$80,IF($Q88=TIME(7,30,0),コード表!$B$81,IF($Q88=TIME(8,0,0),コード表!$B$82,IF($Q88=TIME(8,30,0),コード表!$B$83,IF($Q88=TIME(9,0,0),コード表!$B$84,IF($Q88=TIME(9,30,0),コード表!$B$85,IF($Q88=TIME(10,0,0),コード表!$B$86,IF($Q88=TIME(10,30,0),コード表!$B$87,IF($Q88=TIME(11,0,0),コード表!$B$88,IF($Q88=TIME(11,30,0),コード表!$B$89,IF($Q88=TIME(12,0,0),コード表!$B$90,IF($Q88=TIME(12,30,0),コード表!$B$91,IF($Q88=TIME(13,0,0),コード表!$B$92,IF($Q88=TIME(13,30,0),コード表!$B$93,IF($Q88=TIME(14,0,0),コード表!$B$94,IF($Q88=TIME(14,30,0),コード表!$B$95,IF($Q88=TIME(15,0,0),コード表!$B$96,IF($Q88=TIME(15,30,0),コード表!$B$97,IF($Q88=TIME(16,0,0),コード表!$B$98,"")))))))))))))))))))))))))))))))))))</f>
        <v/>
      </c>
      <c r="BD88" s="51" t="str">
        <f>IF($AK$7="","",IF($AK$7="有","",IF(V88="","",IF($Q88=TIME(0,30,0),コード表!$B$99,IF($Q88=TIME(1,0,0),コード表!$B$100,IF($Q88=TIME(1,30,0),コード表!$B$101,IF($Q88=TIME(2,0,0),コード表!$B$102,IF($Q88=TIME(2,30,0),コード表!$B$103,IF($Q88=TIME(3,0,0),コード表!$B$104,IF($Q88=TIME(3,30,0),コード表!$B$105,IF($Q88=TIME(4,0,0),コード表!$B$106,IF($Q88=TIME(4,30,0),コード表!$B$107,IF($Q88=TIME(5,0,0),コード表!$B$108,IF($Q88=TIME(5,30,0),コード表!$B$109,IF($Q88=TIME(6,0,0),コード表!$B$110,IF($Q88=TIME(6,30,0),コード表!$B$111,IF($Q88=TIME(7,0,0),コード表!$B$112,IF($Q88=TIME(7,30,0),コード表!$B$113,IF($Q88=TIME(8,0,0),コード表!$B$114,IF($Q88=TIME(8,30,0),コード表!$B$115,IF($Q88=TIME(9,0,0),コード表!$B$116,IF($Q88=TIME(9,30,0),コード表!$B$117,IF($Q88=TIME(10,0,0),コード表!$B$118,IF($Q88=TIME(10,30,0),コード表!$B$119,IF($Q88=TIME(11,0,0),コード表!$B$120,IF($Q88=TIME(11,30,0),コード表!$B$121,IF($Q88=TIME(12,0,0),コード表!$B$122,IF($Q88=TIME(12,30,0),コード表!$B$123,IF($Q88=TIME(13,0,0),コード表!$B$124,IF($Q88=TIME(13,30,0),コード表!$B$125,IF($Q88=TIME(14,0,0),コード表!$B$126,IF($Q88=TIME(14,30,0),コード表!$B$127,IF($Q88=TIME(15,0,0),コード表!$B$128,IF($Q88=TIME(15,30,0),コード表!$B$129,IF($Q88=TIME(16,0,0),コード表!$B$130,"")))))))))))))))))))))))))))))))))))</f>
        <v/>
      </c>
      <c r="BE88" s="52" t="str">
        <f t="shared" si="27"/>
        <v/>
      </c>
      <c r="BF88" s="52" t="str">
        <f t="shared" si="28"/>
        <v/>
      </c>
      <c r="BG88" s="52" t="str">
        <f t="shared" si="29"/>
        <v/>
      </c>
      <c r="BH88" s="52" t="str">
        <f t="shared" si="30"/>
        <v/>
      </c>
      <c r="BI88" s="51">
        <f>IF($AK$7="無",0,IF($AK$7="",0,IF($BF88=TIME(0,30,0),コード表!$B$131,IF($BF88=TIME(1,0,0),コード表!$B$132,IF($BF88=TIME(1,30,0),コード表!$B$133,IF($BF88=TIME(2,0,0),コード表!$B$134,IF($BF88=TIME(2,30,0),コード表!$B$135,IF($BF88=TIME(3,0,0),コード表!$B$136))))))))</f>
        <v>0</v>
      </c>
      <c r="BJ88" s="51">
        <f>IF($AK$7="無",0,IF($AK$7="",0,IF($BH88=TIME(0,30,0),コード表!$B$131,IF($BH88=TIME(1,0,0),コード表!$B$132,IF($BH88=TIME(1,30,0),コード表!$B$133,IF($BH88=TIME(2,0,0),コード表!$B$134,IF($BH88=TIME(2,30,0),コード表!$B$135,IF($BH88=TIME(3,0,0),コード表!$B$136,IF($BH88=TIME(3,30,0),コード表!$B$137,IF($BH88=TIME(4,0,0),コード表!$B$138,IF($BH88=TIME(4,30,0),コード表!$B$139,IF($BH88=TIME(5,0,0),コード表!$B$140,IF($BH88=TIME(5,30,0),コード表!$B$141,IF($BH88=TIME(6,0,0),コード表!$B$142))))))))))))))</f>
        <v>0</v>
      </c>
      <c r="BK88" s="51" t="str">
        <f>IF($AK$7="有","",IF(AND(T88="",V88=""),IF($BF88=TIME(0,30,0),コード表!$B$143,IF($BF88=TIME(1,0,0),コード表!$B$144,IF($BF88=TIME(1,30,0),コード表!$B$145,IF($BF88=TIME(2,0,0),コード表!$B$146,IF($BF88=TIME(2,30,0),コード表!$B$147,IF($BF88=TIME(3,0,0),コード表!$B$148)))))),IF(AND(T88="〇",V88=""),IF($BF88=TIME(0,30,0),コード表!$B$155,IF($BF88=TIME(1,0,0),コード表!$B$156,IF($BF88=TIME(1,30,0),コード表!$B$157,IF($BF88=TIME(2,0,0),コード表!$B$158,IF($BF88=TIME(2,30,0),コード表!$B$159,IF($BF88=TIME(3,0,0),コード表!$B$160)))))),IF(AND(T88="",V88="〇"),IF($BF88=TIME(0,30,0),コード表!$B$167,IF($BF88=TIME(1,0,0),コード表!$B$168,IF($BF88=TIME(1,30,0),コード表!$B$169,IF($BF88=TIME(2,0,0),コード表!$B$170,IF($BF88=TIME(2,30,0),コード表!$B$171,IF($BF88=TIME(3,0,0),コード表!$B$172))))))))))</f>
        <v/>
      </c>
      <c r="BL88" s="51" t="str">
        <f>IF($AK$7="有","",IF(AND(T88="",V88=""),IF($BH88=TIME(0,30,0),コード表!$B$143,IF($BH88=TIME(1,0,0),コード表!$B$144,IF($BH88=TIME(1,30,0),コード表!$B$145,IF($BH88=TIME(2,0,0),コード表!$B$146,IF($BH88=TIME(2,30,0),コード表!$B$147,IF($BH88=TIME(3,0,0),コード表!$B$148,IF($BH88=TIME(3,30,0),コード表!$B$149,IF($BH88=TIME(4,0,0),コード表!$B$150,IF($BH88=TIME(4,30,0),コード表!$B$151,IF($BH88=TIME(5,0,0),コード表!$B$152,IF($BH88=TIME(5,30,0),コード表!$B$153,IF($BH88=TIME(6,0,0),コード表!$B$154)))))))))))),IF(AND(T88="〇",V88=""),IF($BH88=TIME(0,30,0),コード表!$B$155,IF($BH88=TIME(1,0,0),コード表!$B$156,IF($BH88=TIME(1,30,0),コード表!$B$157,IF($BH88=TIME(2,0,0),コード表!$B$158,IF($BH88=TIME(2,30,0),コード表!$B$159,IF($BH88=TIME(3,0,0),コード表!$B$160,IF($BH88=TIME(3,30,0),コード表!$B$161,IF($BH88=TIME(4,0,0),コード表!$B$162,IF($BH88=TIME(4,30,0),コード表!$B$163,IF($BH88=TIME(5,0,0),コード表!$B$164,IF($BH88=TIME(5,30,0),コード表!$B$165,IF($BH88=TIME(6,0,0),コード表!$B$166)))))))))))),IF(AND(T88="",V88="〇"),IF($BH88=TIME(0,30,0),コード表!$B$167,IF($BH88=TIME(1,0,0),コード表!$B$168,IF($BH88=TIME(1,30,0),コード表!$B$169,IF($BH88=TIME(2,0,0),コード表!$B$170,IF($BH88=TIME(2,30,0),コード表!$B$171,IF($BH88=TIME(3,0,0),コード表!$B$172,IF($BH88=TIME(3,30,0),コード表!$B$173,IF($BH88=TIME(4,0,0),コード表!$B$174,IF($BH88=TIME(4,30,0),コード表!$B$175,IF($BH88=TIME(5,0,0),コード表!$B$176,IF($BH88=TIME(5,30,0),コード表!$B$177,IF($BH88=TIME(6,0,0),コード表!$B$178))))))))))))))))</f>
        <v/>
      </c>
      <c r="BM88" s="51">
        <f t="shared" si="31"/>
        <v>0</v>
      </c>
      <c r="BN88" s="77">
        <f t="shared" si="21"/>
        <v>0</v>
      </c>
      <c r="BO88" s="51">
        <f>IF(AD88=1,コード表!$B$179,IF(AD88=2,コード表!$B$180,IF(AD88=3,コード表!$B$181,IF(AD88=4,コード表!$B$182,IF(AD88=5,コード表!$B$183,IF('実績記録 (２枚用)'!AD88=6,コード表!$B$184,))))))</f>
        <v>0</v>
      </c>
      <c r="BP88" s="51">
        <f t="shared" si="32"/>
        <v>0</v>
      </c>
      <c r="BQ88" s="60"/>
      <c r="BR88" s="60"/>
      <c r="BS88" s="60"/>
      <c r="BT88" s="1">
        <v>5</v>
      </c>
      <c r="BU88" s="1">
        <f t="shared" si="33"/>
        <v>0</v>
      </c>
      <c r="BV88" s="1">
        <f t="shared" si="22"/>
        <v>0</v>
      </c>
      <c r="BW88" s="1">
        <f t="shared" si="22"/>
        <v>0</v>
      </c>
      <c r="BX88" s="1">
        <f t="shared" si="22"/>
        <v>0</v>
      </c>
      <c r="BZ88" s="93">
        <f t="shared" si="34"/>
        <v>0</v>
      </c>
    </row>
    <row r="89" spans="1:78" s="1" customFormat="1" ht="33" customHeight="1" thickTop="1" thickBot="1">
      <c r="A89" s="2"/>
      <c r="B89" s="6"/>
      <c r="C89" s="392"/>
      <c r="D89" s="224"/>
      <c r="E89" s="345" t="str">
        <f t="shared" si="18"/>
        <v/>
      </c>
      <c r="F89" s="346"/>
      <c r="G89" s="356"/>
      <c r="H89" s="357"/>
      <c r="I89" s="88" t="s">
        <v>50</v>
      </c>
      <c r="J89" s="358"/>
      <c r="K89" s="357"/>
      <c r="L89" s="358"/>
      <c r="M89" s="357"/>
      <c r="N89" s="88" t="s">
        <v>50</v>
      </c>
      <c r="O89" s="223"/>
      <c r="P89" s="295"/>
      <c r="Q89" s="348" t="str">
        <f t="shared" si="35"/>
        <v/>
      </c>
      <c r="R89" s="349"/>
      <c r="S89" s="350"/>
      <c r="T89" s="298"/>
      <c r="U89" s="261"/>
      <c r="V89" s="203"/>
      <c r="W89" s="261"/>
      <c r="X89" s="296" t="str">
        <f t="shared" si="19"/>
        <v/>
      </c>
      <c r="Y89" s="297"/>
      <c r="Z89" s="310" t="str">
        <f t="shared" si="23"/>
        <v/>
      </c>
      <c r="AA89" s="312"/>
      <c r="AB89" s="203"/>
      <c r="AC89" s="261"/>
      <c r="AD89" s="203"/>
      <c r="AE89" s="204"/>
      <c r="AF89" s="341">
        <f t="shared" si="20"/>
        <v>0</v>
      </c>
      <c r="AG89" s="342"/>
      <c r="AH89" s="342"/>
      <c r="AI89" s="343"/>
      <c r="AJ89" s="396" t="str">
        <f t="shared" si="24"/>
        <v/>
      </c>
      <c r="AK89" s="398"/>
      <c r="AL89" s="177"/>
      <c r="AM89" s="177"/>
      <c r="AN89" s="177"/>
      <c r="AO89" s="177"/>
      <c r="AP89" s="177"/>
      <c r="AQ89" s="177"/>
      <c r="AR89" s="177"/>
      <c r="AS89" s="177"/>
      <c r="AT89" s="178"/>
      <c r="AU89" s="87"/>
      <c r="AV89" s="2"/>
      <c r="AW89" s="69" t="str">
        <f>IF(C89="","",DATE(請求書!$K$29,請求書!$Q$29,'実績記録 (２枚用)'!C89))</f>
        <v/>
      </c>
      <c r="AX89" s="52">
        <f t="shared" si="25"/>
        <v>0</v>
      </c>
      <c r="AY89" s="52">
        <f t="shared" si="26"/>
        <v>0</v>
      </c>
      <c r="AZ89" s="52">
        <f t="shared" si="36"/>
        <v>0</v>
      </c>
      <c r="BA89" s="51">
        <f>IF($AK$7="無",0,IF($AK$7="",0,IF($Q89=TIME(0,30,0),コード表!$B$3,IF($Q89=TIME(1,0,0),コード表!$B$4,IF($Q89=TIME(1,30,0),コード表!$B$5,IF($Q89=TIME(2,0,0),コード表!$B$6,IF($Q89=TIME(2,30,0),コード表!$B$7,IF($Q89=TIME(3,0,0),コード表!$B$8,IF($Q89=TIME(3,30,0),コード表!$B$9,IF($Q89=TIME(4,0,0),コード表!$B$10,IF($Q89=TIME(4,30,0),コード表!$B$11,IF($Q89=TIME(5,0,0),コード表!$B$12,IF($Q89=TIME(5,30,0),コード表!$B$13,IF($Q89=TIME(6,0,0),コード表!$B$14,IF($Q89=TIME(6,30,0),コード表!$B$15,IF($Q89=TIME(7,0,0),コード表!$B$16,IF($Q89=TIME(7,30,0),コード表!$B$17,IF($Q89=TIME(8,0,0),コード表!$B$18,IF($Q89=TIME(8,30,0),コード表!$B$19,IF($Q89=TIME(9,0,0),コード表!$B$20,IF($Q89=TIME(9,30,0),コード表!$B$21,IF($Q89=TIME(10,0,0),コード表!$B$22,IF($Q89=TIME(10,30,0),コード表!$B$23,IF($Q89=TIME(11,0,0),コード表!$B$24,IF($Q89=TIME(11,30,0),コード表!$B$25,IF($Q89=TIME(12,0,0),コード表!$B$26,IF($Q89=TIME(12,30,0),コード表!$B$27,IF($Q89=TIME(13,0,0),コード表!$B$28,IF($Q89=TIME(13,30,0),コード表!$B$29,IF($Q89=TIME(14,0,0),コード表!$B$30,IF($Q89=TIME(14,30,0),コード表!$B$31,IF($Q89=TIME(15,0,0),コード表!$B$32,IF($Q89=TIME(15,30,0),コード表!$B$33,IF($Q89=TIME(16,0,0),コード表!$B$34,""))))))))))))))))))))))))))))))))))</f>
        <v>0</v>
      </c>
      <c r="BB89" s="51">
        <f>IF($AK$7="有",0,IF($AK$7="",0,IF($Q89=TIME(0,30,0),コード表!$B$35,IF($Q89=TIME(1,0,0),コード表!$B$36,IF($Q89=TIME(1,30,0),コード表!$B$37,IF($Q89=TIME(2,0,0),コード表!$B$38,IF($Q89=TIME(2,30,0),コード表!$B$39,IF($Q89=TIME(3,0,0),コード表!$B$40,IF($Q89=TIME(3,30,0),コード表!$B$41,IF($Q89=TIME(4,0,0),コード表!$B$42,IF($Q89=TIME(4,30,0),コード表!$B$43,IF($Q89=TIME(5,0,0),コード表!$B$44,IF($Q89=TIME(5,30,0),コード表!$B$45,IF($Q89=TIME(6,0,0),コード表!$B$46,IF($Q89=TIME(6,30,0),コード表!$B$47,IF($Q89=TIME(7,0,0),コード表!$B$48,IF($Q89=TIME(7,30,0),コード表!$B$49,IF($Q89=TIME(8,0,0),コード表!$B$50,IF($Q89=TIME(8,30,0),コード表!$B$51,IF($Q89=TIME(9,0,0),コード表!$B$52,IF($Q89=TIME(9,30,0),コード表!$B$53,IF($Q89=TIME(10,0,0),コード表!$B$54,IF($Q89=TIME(10,30,0),コード表!$B$55,IF($Q89=TIME(11,0,0),コード表!$B$56,IF($Q89=TIME(11,30,0),コード表!$B$57,IF($Q89=TIME(12,0,0),コード表!$B$58,IF($Q89=TIME(12,30,0),コード表!$B$59,IF($Q89=TIME(13,0,0),コード表!$B$60,IF($Q89=TIME(13,30,0),コード表!$B$61,IF($Q89=TIME(14,0,0),コード表!$B$62,IF($Q89=TIME(14,30,0),コード表!$B$63,IF($Q89=TIME(15,0,0),コード表!$B$64,IF($Q89=TIME(15,30,0),コード表!$B$65,IF($Q89=TIME(16,0,0),コード表!$B$66,""))))))))))))))))))))))))))))))))))</f>
        <v>0</v>
      </c>
      <c r="BC89" s="51" t="str">
        <f>IF($AK$7="","",IF($AK$7="有","",IF(T89="","",IF($Q89=TIME(0,30,0),コード表!$B$67,IF($Q89=TIME(1,0,0),コード表!$B$68,IF($Q89=TIME(1,30,0),コード表!$B$69,IF($Q89=TIME(2,0,0),コード表!$B$70,IF($Q89=TIME(2,30,0),コード表!$B$71,IF($Q89=TIME(3,0,0),コード表!$B$72,IF($Q89=TIME(3,30,0),コード表!$B$73,IF($Q89=TIME(4,0,0),コード表!$B$74,IF($Q89=TIME(4,30,0),コード表!$B$75,IF($Q89=TIME(5,0,0),コード表!$B$76,IF($Q89=TIME(5,30,0),コード表!$B$77,IF($Q89=TIME(6,0,0),コード表!$B$78,IF($Q89=TIME(6,30,0),コード表!$B$79,IF($Q89=TIME(7,0,0),コード表!$B$80,IF($Q89=TIME(7,30,0),コード表!$B$81,IF($Q89=TIME(8,0,0),コード表!$B$82,IF($Q89=TIME(8,30,0),コード表!$B$83,IF($Q89=TIME(9,0,0),コード表!$B$84,IF($Q89=TIME(9,30,0),コード表!$B$85,IF($Q89=TIME(10,0,0),コード表!$B$86,IF($Q89=TIME(10,30,0),コード表!$B$87,IF($Q89=TIME(11,0,0),コード表!$B$88,IF($Q89=TIME(11,30,0),コード表!$B$89,IF($Q89=TIME(12,0,0),コード表!$B$90,IF($Q89=TIME(12,30,0),コード表!$B$91,IF($Q89=TIME(13,0,0),コード表!$B$92,IF($Q89=TIME(13,30,0),コード表!$B$93,IF($Q89=TIME(14,0,0),コード表!$B$94,IF($Q89=TIME(14,30,0),コード表!$B$95,IF($Q89=TIME(15,0,0),コード表!$B$96,IF($Q89=TIME(15,30,0),コード表!$B$97,IF($Q89=TIME(16,0,0),コード表!$B$98,"")))))))))))))))))))))))))))))))))))</f>
        <v/>
      </c>
      <c r="BD89" s="51" t="str">
        <f>IF($AK$7="","",IF($AK$7="有","",IF(V89="","",IF($Q89=TIME(0,30,0),コード表!$B$99,IF($Q89=TIME(1,0,0),コード表!$B$100,IF($Q89=TIME(1,30,0),コード表!$B$101,IF($Q89=TIME(2,0,0),コード表!$B$102,IF($Q89=TIME(2,30,0),コード表!$B$103,IF($Q89=TIME(3,0,0),コード表!$B$104,IF($Q89=TIME(3,30,0),コード表!$B$105,IF($Q89=TIME(4,0,0),コード表!$B$106,IF($Q89=TIME(4,30,0),コード表!$B$107,IF($Q89=TIME(5,0,0),コード表!$B$108,IF($Q89=TIME(5,30,0),コード表!$B$109,IF($Q89=TIME(6,0,0),コード表!$B$110,IF($Q89=TIME(6,30,0),コード表!$B$111,IF($Q89=TIME(7,0,0),コード表!$B$112,IF($Q89=TIME(7,30,0),コード表!$B$113,IF($Q89=TIME(8,0,0),コード表!$B$114,IF($Q89=TIME(8,30,0),コード表!$B$115,IF($Q89=TIME(9,0,0),コード表!$B$116,IF($Q89=TIME(9,30,0),コード表!$B$117,IF($Q89=TIME(10,0,0),コード表!$B$118,IF($Q89=TIME(10,30,0),コード表!$B$119,IF($Q89=TIME(11,0,0),コード表!$B$120,IF($Q89=TIME(11,30,0),コード表!$B$121,IF($Q89=TIME(12,0,0),コード表!$B$122,IF($Q89=TIME(12,30,0),コード表!$B$123,IF($Q89=TIME(13,0,0),コード表!$B$124,IF($Q89=TIME(13,30,0),コード表!$B$125,IF($Q89=TIME(14,0,0),コード表!$B$126,IF($Q89=TIME(14,30,0),コード表!$B$127,IF($Q89=TIME(15,0,0),コード表!$B$128,IF($Q89=TIME(15,30,0),コード表!$B$129,IF($Q89=TIME(16,0,0),コード表!$B$130,"")))))))))))))))))))))))))))))))))))</f>
        <v/>
      </c>
      <c r="BE89" s="52" t="str">
        <f t="shared" si="27"/>
        <v/>
      </c>
      <c r="BF89" s="52" t="str">
        <f t="shared" si="28"/>
        <v/>
      </c>
      <c r="BG89" s="52" t="str">
        <f t="shared" si="29"/>
        <v/>
      </c>
      <c r="BH89" s="52" t="str">
        <f t="shared" si="30"/>
        <v/>
      </c>
      <c r="BI89" s="51">
        <f>IF($AK$7="無",0,IF($AK$7="",0,IF($BF89=TIME(0,30,0),コード表!$B$131,IF($BF89=TIME(1,0,0),コード表!$B$132,IF($BF89=TIME(1,30,0),コード表!$B$133,IF($BF89=TIME(2,0,0),コード表!$B$134,IF($BF89=TIME(2,30,0),コード表!$B$135,IF($BF89=TIME(3,0,0),コード表!$B$136))))))))</f>
        <v>0</v>
      </c>
      <c r="BJ89" s="51">
        <f>IF($AK$7="無",0,IF($AK$7="",0,IF($BH89=TIME(0,30,0),コード表!$B$131,IF($BH89=TIME(1,0,0),コード表!$B$132,IF($BH89=TIME(1,30,0),コード表!$B$133,IF($BH89=TIME(2,0,0),コード表!$B$134,IF($BH89=TIME(2,30,0),コード表!$B$135,IF($BH89=TIME(3,0,0),コード表!$B$136,IF($BH89=TIME(3,30,0),コード表!$B$137,IF($BH89=TIME(4,0,0),コード表!$B$138,IF($BH89=TIME(4,30,0),コード表!$B$139,IF($BH89=TIME(5,0,0),コード表!$B$140,IF($BH89=TIME(5,30,0),コード表!$B$141,IF($BH89=TIME(6,0,0),コード表!$B$142))))))))))))))</f>
        <v>0</v>
      </c>
      <c r="BK89" s="51" t="str">
        <f>IF($AK$7="有","",IF(AND(T89="",V89=""),IF($BF89=TIME(0,30,0),コード表!$B$143,IF($BF89=TIME(1,0,0),コード表!$B$144,IF($BF89=TIME(1,30,0),コード表!$B$145,IF($BF89=TIME(2,0,0),コード表!$B$146,IF($BF89=TIME(2,30,0),コード表!$B$147,IF($BF89=TIME(3,0,0),コード表!$B$148)))))),IF(AND(T89="〇",V89=""),IF($BF89=TIME(0,30,0),コード表!$B$155,IF($BF89=TIME(1,0,0),コード表!$B$156,IF($BF89=TIME(1,30,0),コード表!$B$157,IF($BF89=TIME(2,0,0),コード表!$B$158,IF($BF89=TIME(2,30,0),コード表!$B$159,IF($BF89=TIME(3,0,0),コード表!$B$160)))))),IF(AND(T89="",V89="〇"),IF($BF89=TIME(0,30,0),コード表!$B$167,IF($BF89=TIME(1,0,0),コード表!$B$168,IF($BF89=TIME(1,30,0),コード表!$B$169,IF($BF89=TIME(2,0,0),コード表!$B$170,IF($BF89=TIME(2,30,0),コード表!$B$171,IF($BF89=TIME(3,0,0),コード表!$B$172))))))))))</f>
        <v/>
      </c>
      <c r="BL89" s="51" t="str">
        <f>IF($AK$7="有","",IF(AND(T89="",V89=""),IF($BH89=TIME(0,30,0),コード表!$B$143,IF($BH89=TIME(1,0,0),コード表!$B$144,IF($BH89=TIME(1,30,0),コード表!$B$145,IF($BH89=TIME(2,0,0),コード表!$B$146,IF($BH89=TIME(2,30,0),コード表!$B$147,IF($BH89=TIME(3,0,0),コード表!$B$148,IF($BH89=TIME(3,30,0),コード表!$B$149,IF($BH89=TIME(4,0,0),コード表!$B$150,IF($BH89=TIME(4,30,0),コード表!$B$151,IF($BH89=TIME(5,0,0),コード表!$B$152,IF($BH89=TIME(5,30,0),コード表!$B$153,IF($BH89=TIME(6,0,0),コード表!$B$154)))))))))))),IF(AND(T89="〇",V89=""),IF($BH89=TIME(0,30,0),コード表!$B$155,IF($BH89=TIME(1,0,0),コード表!$B$156,IF($BH89=TIME(1,30,0),コード表!$B$157,IF($BH89=TIME(2,0,0),コード表!$B$158,IF($BH89=TIME(2,30,0),コード表!$B$159,IF($BH89=TIME(3,0,0),コード表!$B$160,IF($BH89=TIME(3,30,0),コード表!$B$161,IF($BH89=TIME(4,0,0),コード表!$B$162,IF($BH89=TIME(4,30,0),コード表!$B$163,IF($BH89=TIME(5,0,0),コード表!$B$164,IF($BH89=TIME(5,30,0),コード表!$B$165,IF($BH89=TIME(6,0,0),コード表!$B$166)))))))))))),IF(AND(T89="",V89="〇"),IF($BH89=TIME(0,30,0),コード表!$B$167,IF($BH89=TIME(1,0,0),コード表!$B$168,IF($BH89=TIME(1,30,0),コード表!$B$169,IF($BH89=TIME(2,0,0),コード表!$B$170,IF($BH89=TIME(2,30,0),コード表!$B$171,IF($BH89=TIME(3,0,0),コード表!$B$172,IF($BH89=TIME(3,30,0),コード表!$B$173,IF($BH89=TIME(4,0,0),コード表!$B$174,IF($BH89=TIME(4,30,0),コード表!$B$175,IF($BH89=TIME(5,0,0),コード表!$B$176,IF($BH89=TIME(5,30,0),コード表!$B$177,IF($BH89=TIME(6,0,0),コード表!$B$178))))))))))))))))</f>
        <v/>
      </c>
      <c r="BM89" s="51">
        <f t="shared" si="31"/>
        <v>0</v>
      </c>
      <c r="BN89" s="77">
        <f t="shared" si="21"/>
        <v>0</v>
      </c>
      <c r="BO89" s="51">
        <f>IF(AD89=1,コード表!$B$179,IF(AD89=2,コード表!$B$180,IF(AD89=3,コード表!$B$181,IF(AD89=4,コード表!$B$182,IF(AD89=5,コード表!$B$183,IF('実績記録 (２枚用)'!AD89=6,コード表!$B$184,))))))</f>
        <v>0</v>
      </c>
      <c r="BP89" s="51">
        <f t="shared" si="32"/>
        <v>0</v>
      </c>
      <c r="BQ89" s="60"/>
      <c r="BR89" s="60"/>
      <c r="BS89" s="60"/>
      <c r="BT89" s="1">
        <v>6</v>
      </c>
      <c r="BU89" s="1">
        <f t="shared" si="33"/>
        <v>0</v>
      </c>
      <c r="BV89" s="1">
        <f t="shared" si="22"/>
        <v>0</v>
      </c>
      <c r="BW89" s="1">
        <f t="shared" si="22"/>
        <v>0</v>
      </c>
      <c r="BX89" s="1">
        <f t="shared" si="22"/>
        <v>0</v>
      </c>
      <c r="BZ89" s="93">
        <f t="shared" si="34"/>
        <v>0</v>
      </c>
    </row>
    <row r="90" spans="1:78" s="1" customFormat="1" ht="33" customHeight="1" thickTop="1" thickBot="1">
      <c r="A90" s="2"/>
      <c r="B90" s="6"/>
      <c r="C90" s="392"/>
      <c r="D90" s="224"/>
      <c r="E90" s="345" t="str">
        <f t="shared" si="18"/>
        <v/>
      </c>
      <c r="F90" s="346"/>
      <c r="G90" s="356"/>
      <c r="H90" s="357"/>
      <c r="I90" s="88" t="s">
        <v>50</v>
      </c>
      <c r="J90" s="358"/>
      <c r="K90" s="357"/>
      <c r="L90" s="358"/>
      <c r="M90" s="357"/>
      <c r="N90" s="88" t="s">
        <v>50</v>
      </c>
      <c r="O90" s="223"/>
      <c r="P90" s="295"/>
      <c r="Q90" s="348" t="str">
        <f t="shared" si="35"/>
        <v/>
      </c>
      <c r="R90" s="349"/>
      <c r="S90" s="350"/>
      <c r="T90" s="298"/>
      <c r="U90" s="261"/>
      <c r="V90" s="203"/>
      <c r="W90" s="261"/>
      <c r="X90" s="296" t="str">
        <f t="shared" si="19"/>
        <v/>
      </c>
      <c r="Y90" s="297"/>
      <c r="Z90" s="310" t="str">
        <f t="shared" si="23"/>
        <v/>
      </c>
      <c r="AA90" s="312"/>
      <c r="AB90" s="203"/>
      <c r="AC90" s="261"/>
      <c r="AD90" s="203"/>
      <c r="AE90" s="204"/>
      <c r="AF90" s="341">
        <f t="shared" si="20"/>
        <v>0</v>
      </c>
      <c r="AG90" s="342"/>
      <c r="AH90" s="342"/>
      <c r="AI90" s="343"/>
      <c r="AJ90" s="396" t="str">
        <f t="shared" si="24"/>
        <v/>
      </c>
      <c r="AK90" s="398"/>
      <c r="AL90" s="177"/>
      <c r="AM90" s="177"/>
      <c r="AN90" s="177"/>
      <c r="AO90" s="177"/>
      <c r="AP90" s="177"/>
      <c r="AQ90" s="177"/>
      <c r="AR90" s="177"/>
      <c r="AS90" s="177"/>
      <c r="AT90" s="178"/>
      <c r="AU90" s="87"/>
      <c r="AV90" s="2"/>
      <c r="AW90" s="69" t="str">
        <f>IF(C90="","",DATE(請求書!$K$29,請求書!$Q$29,'実績記録 (２枚用)'!C90))</f>
        <v/>
      </c>
      <c r="AX90" s="52">
        <f t="shared" si="25"/>
        <v>0</v>
      </c>
      <c r="AY90" s="52">
        <f t="shared" si="26"/>
        <v>0</v>
      </c>
      <c r="AZ90" s="52">
        <f t="shared" si="36"/>
        <v>0</v>
      </c>
      <c r="BA90" s="51">
        <f>IF($AK$7="無",0,IF($AK$7="",0,IF($Q90=TIME(0,30,0),コード表!$B$3,IF($Q90=TIME(1,0,0),コード表!$B$4,IF($Q90=TIME(1,30,0),コード表!$B$5,IF($Q90=TIME(2,0,0),コード表!$B$6,IF($Q90=TIME(2,30,0),コード表!$B$7,IF($Q90=TIME(3,0,0),コード表!$B$8,IF($Q90=TIME(3,30,0),コード表!$B$9,IF($Q90=TIME(4,0,0),コード表!$B$10,IF($Q90=TIME(4,30,0),コード表!$B$11,IF($Q90=TIME(5,0,0),コード表!$B$12,IF($Q90=TIME(5,30,0),コード表!$B$13,IF($Q90=TIME(6,0,0),コード表!$B$14,IF($Q90=TIME(6,30,0),コード表!$B$15,IF($Q90=TIME(7,0,0),コード表!$B$16,IF($Q90=TIME(7,30,0),コード表!$B$17,IF($Q90=TIME(8,0,0),コード表!$B$18,IF($Q90=TIME(8,30,0),コード表!$B$19,IF($Q90=TIME(9,0,0),コード表!$B$20,IF($Q90=TIME(9,30,0),コード表!$B$21,IF($Q90=TIME(10,0,0),コード表!$B$22,IF($Q90=TIME(10,30,0),コード表!$B$23,IF($Q90=TIME(11,0,0),コード表!$B$24,IF($Q90=TIME(11,30,0),コード表!$B$25,IF($Q90=TIME(12,0,0),コード表!$B$26,IF($Q90=TIME(12,30,0),コード表!$B$27,IF($Q90=TIME(13,0,0),コード表!$B$28,IF($Q90=TIME(13,30,0),コード表!$B$29,IF($Q90=TIME(14,0,0),コード表!$B$30,IF($Q90=TIME(14,30,0),コード表!$B$31,IF($Q90=TIME(15,0,0),コード表!$B$32,IF($Q90=TIME(15,30,0),コード表!$B$33,IF($Q90=TIME(16,0,0),コード表!$B$34,""))))))))))))))))))))))))))))))))))</f>
        <v>0</v>
      </c>
      <c r="BB90" s="51">
        <f>IF($AK$7="有",0,IF($AK$7="",0,IF($Q90=TIME(0,30,0),コード表!$B$35,IF($Q90=TIME(1,0,0),コード表!$B$36,IF($Q90=TIME(1,30,0),コード表!$B$37,IF($Q90=TIME(2,0,0),コード表!$B$38,IF($Q90=TIME(2,30,0),コード表!$B$39,IF($Q90=TIME(3,0,0),コード表!$B$40,IF($Q90=TIME(3,30,0),コード表!$B$41,IF($Q90=TIME(4,0,0),コード表!$B$42,IF($Q90=TIME(4,30,0),コード表!$B$43,IF($Q90=TIME(5,0,0),コード表!$B$44,IF($Q90=TIME(5,30,0),コード表!$B$45,IF($Q90=TIME(6,0,0),コード表!$B$46,IF($Q90=TIME(6,30,0),コード表!$B$47,IF($Q90=TIME(7,0,0),コード表!$B$48,IF($Q90=TIME(7,30,0),コード表!$B$49,IF($Q90=TIME(8,0,0),コード表!$B$50,IF($Q90=TIME(8,30,0),コード表!$B$51,IF($Q90=TIME(9,0,0),コード表!$B$52,IF($Q90=TIME(9,30,0),コード表!$B$53,IF($Q90=TIME(10,0,0),コード表!$B$54,IF($Q90=TIME(10,30,0),コード表!$B$55,IF($Q90=TIME(11,0,0),コード表!$B$56,IF($Q90=TIME(11,30,0),コード表!$B$57,IF($Q90=TIME(12,0,0),コード表!$B$58,IF($Q90=TIME(12,30,0),コード表!$B$59,IF($Q90=TIME(13,0,0),コード表!$B$60,IF($Q90=TIME(13,30,0),コード表!$B$61,IF($Q90=TIME(14,0,0),コード表!$B$62,IF($Q90=TIME(14,30,0),コード表!$B$63,IF($Q90=TIME(15,0,0),コード表!$B$64,IF($Q90=TIME(15,30,0),コード表!$B$65,IF($Q90=TIME(16,0,0),コード表!$B$66,""))))))))))))))))))))))))))))))))))</f>
        <v>0</v>
      </c>
      <c r="BC90" s="51" t="str">
        <f>IF($AK$7="","",IF($AK$7="有","",IF(T90="","",IF($Q90=TIME(0,30,0),コード表!$B$67,IF($Q90=TIME(1,0,0),コード表!$B$68,IF($Q90=TIME(1,30,0),コード表!$B$69,IF($Q90=TIME(2,0,0),コード表!$B$70,IF($Q90=TIME(2,30,0),コード表!$B$71,IF($Q90=TIME(3,0,0),コード表!$B$72,IF($Q90=TIME(3,30,0),コード表!$B$73,IF($Q90=TIME(4,0,0),コード表!$B$74,IF($Q90=TIME(4,30,0),コード表!$B$75,IF($Q90=TIME(5,0,0),コード表!$B$76,IF($Q90=TIME(5,30,0),コード表!$B$77,IF($Q90=TIME(6,0,0),コード表!$B$78,IF($Q90=TIME(6,30,0),コード表!$B$79,IF($Q90=TIME(7,0,0),コード表!$B$80,IF($Q90=TIME(7,30,0),コード表!$B$81,IF($Q90=TIME(8,0,0),コード表!$B$82,IF($Q90=TIME(8,30,0),コード表!$B$83,IF($Q90=TIME(9,0,0),コード表!$B$84,IF($Q90=TIME(9,30,0),コード表!$B$85,IF($Q90=TIME(10,0,0),コード表!$B$86,IF($Q90=TIME(10,30,0),コード表!$B$87,IF($Q90=TIME(11,0,0),コード表!$B$88,IF($Q90=TIME(11,30,0),コード表!$B$89,IF($Q90=TIME(12,0,0),コード表!$B$90,IF($Q90=TIME(12,30,0),コード表!$B$91,IF($Q90=TIME(13,0,0),コード表!$B$92,IF($Q90=TIME(13,30,0),コード表!$B$93,IF($Q90=TIME(14,0,0),コード表!$B$94,IF($Q90=TIME(14,30,0),コード表!$B$95,IF($Q90=TIME(15,0,0),コード表!$B$96,IF($Q90=TIME(15,30,0),コード表!$B$97,IF($Q90=TIME(16,0,0),コード表!$B$98,"")))))))))))))))))))))))))))))))))))</f>
        <v/>
      </c>
      <c r="BD90" s="51" t="str">
        <f>IF($AK$7="","",IF($AK$7="有","",IF(V90="","",IF($Q90=TIME(0,30,0),コード表!$B$99,IF($Q90=TIME(1,0,0),コード表!$B$100,IF($Q90=TIME(1,30,0),コード表!$B$101,IF($Q90=TIME(2,0,0),コード表!$B$102,IF($Q90=TIME(2,30,0),コード表!$B$103,IF($Q90=TIME(3,0,0),コード表!$B$104,IF($Q90=TIME(3,30,0),コード表!$B$105,IF($Q90=TIME(4,0,0),コード表!$B$106,IF($Q90=TIME(4,30,0),コード表!$B$107,IF($Q90=TIME(5,0,0),コード表!$B$108,IF($Q90=TIME(5,30,0),コード表!$B$109,IF($Q90=TIME(6,0,0),コード表!$B$110,IF($Q90=TIME(6,30,0),コード表!$B$111,IF($Q90=TIME(7,0,0),コード表!$B$112,IF($Q90=TIME(7,30,0),コード表!$B$113,IF($Q90=TIME(8,0,0),コード表!$B$114,IF($Q90=TIME(8,30,0),コード表!$B$115,IF($Q90=TIME(9,0,0),コード表!$B$116,IF($Q90=TIME(9,30,0),コード表!$B$117,IF($Q90=TIME(10,0,0),コード表!$B$118,IF($Q90=TIME(10,30,0),コード表!$B$119,IF($Q90=TIME(11,0,0),コード表!$B$120,IF($Q90=TIME(11,30,0),コード表!$B$121,IF($Q90=TIME(12,0,0),コード表!$B$122,IF($Q90=TIME(12,30,0),コード表!$B$123,IF($Q90=TIME(13,0,0),コード表!$B$124,IF($Q90=TIME(13,30,0),コード表!$B$125,IF($Q90=TIME(14,0,0),コード表!$B$126,IF($Q90=TIME(14,30,0),コード表!$B$127,IF($Q90=TIME(15,0,0),コード表!$B$128,IF($Q90=TIME(15,30,0),コード表!$B$129,IF($Q90=TIME(16,0,0),コード表!$B$130,"")))))))))))))))))))))))))))))))))))</f>
        <v/>
      </c>
      <c r="BE90" s="52" t="str">
        <f t="shared" si="27"/>
        <v/>
      </c>
      <c r="BF90" s="52" t="str">
        <f t="shared" si="28"/>
        <v/>
      </c>
      <c r="BG90" s="52" t="str">
        <f t="shared" si="29"/>
        <v/>
      </c>
      <c r="BH90" s="52" t="str">
        <f t="shared" si="30"/>
        <v/>
      </c>
      <c r="BI90" s="51">
        <f>IF($AK$7="無",0,IF($AK$7="",0,IF($BF90=TIME(0,30,0),コード表!$B$131,IF($BF90=TIME(1,0,0),コード表!$B$132,IF($BF90=TIME(1,30,0),コード表!$B$133,IF($BF90=TIME(2,0,0),コード表!$B$134,IF($BF90=TIME(2,30,0),コード表!$B$135,IF($BF90=TIME(3,0,0),コード表!$B$136))))))))</f>
        <v>0</v>
      </c>
      <c r="BJ90" s="51">
        <f>IF($AK$7="無",0,IF($AK$7="",0,IF($BH90=TIME(0,30,0),コード表!$B$131,IF($BH90=TIME(1,0,0),コード表!$B$132,IF($BH90=TIME(1,30,0),コード表!$B$133,IF($BH90=TIME(2,0,0),コード表!$B$134,IF($BH90=TIME(2,30,0),コード表!$B$135,IF($BH90=TIME(3,0,0),コード表!$B$136,IF($BH90=TIME(3,30,0),コード表!$B$137,IF($BH90=TIME(4,0,0),コード表!$B$138,IF($BH90=TIME(4,30,0),コード表!$B$139,IF($BH90=TIME(5,0,0),コード表!$B$140,IF($BH90=TIME(5,30,0),コード表!$B$141,IF($BH90=TIME(6,0,0),コード表!$B$142))))))))))))))</f>
        <v>0</v>
      </c>
      <c r="BK90" s="51" t="str">
        <f>IF($AK$7="有","",IF(AND(T90="",V90=""),IF($BF90=TIME(0,30,0),コード表!$B$143,IF($BF90=TIME(1,0,0),コード表!$B$144,IF($BF90=TIME(1,30,0),コード表!$B$145,IF($BF90=TIME(2,0,0),コード表!$B$146,IF($BF90=TIME(2,30,0),コード表!$B$147,IF($BF90=TIME(3,0,0),コード表!$B$148)))))),IF(AND(T90="〇",V90=""),IF($BF90=TIME(0,30,0),コード表!$B$155,IF($BF90=TIME(1,0,0),コード表!$B$156,IF($BF90=TIME(1,30,0),コード表!$B$157,IF($BF90=TIME(2,0,0),コード表!$B$158,IF($BF90=TIME(2,30,0),コード表!$B$159,IF($BF90=TIME(3,0,0),コード表!$B$160)))))),IF(AND(T90="",V90="〇"),IF($BF90=TIME(0,30,0),コード表!$B$167,IF($BF90=TIME(1,0,0),コード表!$B$168,IF($BF90=TIME(1,30,0),コード表!$B$169,IF($BF90=TIME(2,0,0),コード表!$B$170,IF($BF90=TIME(2,30,0),コード表!$B$171,IF($BF90=TIME(3,0,0),コード表!$B$172))))))))))</f>
        <v/>
      </c>
      <c r="BL90" s="51" t="str">
        <f>IF($AK$7="有","",IF(AND(T90="",V90=""),IF($BH90=TIME(0,30,0),コード表!$B$143,IF($BH90=TIME(1,0,0),コード表!$B$144,IF($BH90=TIME(1,30,0),コード表!$B$145,IF($BH90=TIME(2,0,0),コード表!$B$146,IF($BH90=TIME(2,30,0),コード表!$B$147,IF($BH90=TIME(3,0,0),コード表!$B$148,IF($BH90=TIME(3,30,0),コード表!$B$149,IF($BH90=TIME(4,0,0),コード表!$B$150,IF($BH90=TIME(4,30,0),コード表!$B$151,IF($BH90=TIME(5,0,0),コード表!$B$152,IF($BH90=TIME(5,30,0),コード表!$B$153,IF($BH90=TIME(6,0,0),コード表!$B$154)))))))))))),IF(AND(T90="〇",V90=""),IF($BH90=TIME(0,30,0),コード表!$B$155,IF($BH90=TIME(1,0,0),コード表!$B$156,IF($BH90=TIME(1,30,0),コード表!$B$157,IF($BH90=TIME(2,0,0),コード表!$B$158,IF($BH90=TIME(2,30,0),コード表!$B$159,IF($BH90=TIME(3,0,0),コード表!$B$160,IF($BH90=TIME(3,30,0),コード表!$B$161,IF($BH90=TIME(4,0,0),コード表!$B$162,IF($BH90=TIME(4,30,0),コード表!$B$163,IF($BH90=TIME(5,0,0),コード表!$B$164,IF($BH90=TIME(5,30,0),コード表!$B$165,IF($BH90=TIME(6,0,0),コード表!$B$166)))))))))))),IF(AND(T90="",V90="〇"),IF($BH90=TIME(0,30,0),コード表!$B$167,IF($BH90=TIME(1,0,0),コード表!$B$168,IF($BH90=TIME(1,30,0),コード表!$B$169,IF($BH90=TIME(2,0,0),コード表!$B$170,IF($BH90=TIME(2,30,0),コード表!$B$171,IF($BH90=TIME(3,0,0),コード表!$B$172,IF($BH90=TIME(3,30,0),コード表!$B$173,IF($BH90=TIME(4,0,0),コード表!$B$174,IF($BH90=TIME(4,30,0),コード表!$B$175,IF($BH90=TIME(5,0,0),コード表!$B$176,IF($BH90=TIME(5,30,0),コード表!$B$177,IF($BH90=TIME(6,0,0),コード表!$B$178))))))))))))))))</f>
        <v/>
      </c>
      <c r="BM90" s="51">
        <f t="shared" si="31"/>
        <v>0</v>
      </c>
      <c r="BN90" s="77">
        <f t="shared" si="21"/>
        <v>0</v>
      </c>
      <c r="BO90" s="51">
        <f>IF(AD90=1,コード表!$B$179,IF(AD90=2,コード表!$B$180,IF(AD90=3,コード表!$B$181,IF(AD90=4,コード表!$B$182,IF(AD90=5,コード表!$B$183,IF('実績記録 (２枚用)'!AD90=6,コード表!$B$184,))))))</f>
        <v>0</v>
      </c>
      <c r="BP90" s="51">
        <f t="shared" si="32"/>
        <v>0</v>
      </c>
      <c r="BQ90" s="60"/>
      <c r="BR90" s="60"/>
      <c r="BS90" s="60"/>
      <c r="BU90" s="1">
        <f t="shared" si="33"/>
        <v>0</v>
      </c>
      <c r="BV90" s="1">
        <f t="shared" si="22"/>
        <v>0</v>
      </c>
      <c r="BW90" s="1">
        <f t="shared" si="22"/>
        <v>0</v>
      </c>
      <c r="BX90" s="1">
        <f t="shared" si="22"/>
        <v>0</v>
      </c>
      <c r="BZ90" s="93">
        <f t="shared" si="34"/>
        <v>0</v>
      </c>
    </row>
    <row r="91" spans="1:78" s="1" customFormat="1" ht="33" customHeight="1" thickTop="1" thickBot="1">
      <c r="A91" s="2"/>
      <c r="B91" s="6"/>
      <c r="C91" s="392"/>
      <c r="D91" s="224"/>
      <c r="E91" s="345" t="str">
        <f t="shared" si="18"/>
        <v/>
      </c>
      <c r="F91" s="346"/>
      <c r="G91" s="356"/>
      <c r="H91" s="357"/>
      <c r="I91" s="88" t="s">
        <v>50</v>
      </c>
      <c r="J91" s="358"/>
      <c r="K91" s="357"/>
      <c r="L91" s="358"/>
      <c r="M91" s="357"/>
      <c r="N91" s="88" t="s">
        <v>50</v>
      </c>
      <c r="O91" s="223"/>
      <c r="P91" s="295"/>
      <c r="Q91" s="348" t="str">
        <f t="shared" si="35"/>
        <v/>
      </c>
      <c r="R91" s="349"/>
      <c r="S91" s="350"/>
      <c r="T91" s="298"/>
      <c r="U91" s="261"/>
      <c r="V91" s="203"/>
      <c r="W91" s="261"/>
      <c r="X91" s="296" t="str">
        <f t="shared" si="19"/>
        <v/>
      </c>
      <c r="Y91" s="297"/>
      <c r="Z91" s="310" t="str">
        <f t="shared" si="23"/>
        <v/>
      </c>
      <c r="AA91" s="312"/>
      <c r="AB91" s="203"/>
      <c r="AC91" s="261"/>
      <c r="AD91" s="203"/>
      <c r="AE91" s="204"/>
      <c r="AF91" s="341">
        <f t="shared" si="20"/>
        <v>0</v>
      </c>
      <c r="AG91" s="342"/>
      <c r="AH91" s="342"/>
      <c r="AI91" s="343"/>
      <c r="AJ91" s="396" t="str">
        <f t="shared" si="24"/>
        <v/>
      </c>
      <c r="AK91" s="398"/>
      <c r="AL91" s="177"/>
      <c r="AM91" s="177"/>
      <c r="AN91" s="177"/>
      <c r="AO91" s="177"/>
      <c r="AP91" s="177"/>
      <c r="AQ91" s="177"/>
      <c r="AR91" s="177"/>
      <c r="AS91" s="177"/>
      <c r="AT91" s="178"/>
      <c r="AU91" s="87"/>
      <c r="AV91" s="2"/>
      <c r="AW91" s="69" t="str">
        <f>IF(C91="","",DATE(請求書!$K$29,請求書!$Q$29,'実績記録 (２枚用)'!C91))</f>
        <v/>
      </c>
      <c r="AX91" s="52">
        <f t="shared" si="25"/>
        <v>0</v>
      </c>
      <c r="AY91" s="52">
        <f t="shared" si="26"/>
        <v>0</v>
      </c>
      <c r="AZ91" s="52">
        <f t="shared" si="36"/>
        <v>0</v>
      </c>
      <c r="BA91" s="51">
        <f>IF($AK$7="無",0,IF($AK$7="",0,IF($Q91=TIME(0,30,0),コード表!$B$3,IF($Q91=TIME(1,0,0),コード表!$B$4,IF($Q91=TIME(1,30,0),コード表!$B$5,IF($Q91=TIME(2,0,0),コード表!$B$6,IF($Q91=TIME(2,30,0),コード表!$B$7,IF($Q91=TIME(3,0,0),コード表!$B$8,IF($Q91=TIME(3,30,0),コード表!$B$9,IF($Q91=TIME(4,0,0),コード表!$B$10,IF($Q91=TIME(4,30,0),コード表!$B$11,IF($Q91=TIME(5,0,0),コード表!$B$12,IF($Q91=TIME(5,30,0),コード表!$B$13,IF($Q91=TIME(6,0,0),コード表!$B$14,IF($Q91=TIME(6,30,0),コード表!$B$15,IF($Q91=TIME(7,0,0),コード表!$B$16,IF($Q91=TIME(7,30,0),コード表!$B$17,IF($Q91=TIME(8,0,0),コード表!$B$18,IF($Q91=TIME(8,30,0),コード表!$B$19,IF($Q91=TIME(9,0,0),コード表!$B$20,IF($Q91=TIME(9,30,0),コード表!$B$21,IF($Q91=TIME(10,0,0),コード表!$B$22,IF($Q91=TIME(10,30,0),コード表!$B$23,IF($Q91=TIME(11,0,0),コード表!$B$24,IF($Q91=TIME(11,30,0),コード表!$B$25,IF($Q91=TIME(12,0,0),コード表!$B$26,IF($Q91=TIME(12,30,0),コード表!$B$27,IF($Q91=TIME(13,0,0),コード表!$B$28,IF($Q91=TIME(13,30,0),コード表!$B$29,IF($Q91=TIME(14,0,0),コード表!$B$30,IF($Q91=TIME(14,30,0),コード表!$B$31,IF($Q91=TIME(15,0,0),コード表!$B$32,IF($Q91=TIME(15,30,0),コード表!$B$33,IF($Q91=TIME(16,0,0),コード表!$B$34,""))))))))))))))))))))))))))))))))))</f>
        <v>0</v>
      </c>
      <c r="BB91" s="51">
        <f>IF($AK$7="有",0,IF($AK$7="",0,IF($Q91=TIME(0,30,0),コード表!$B$35,IF($Q91=TIME(1,0,0),コード表!$B$36,IF($Q91=TIME(1,30,0),コード表!$B$37,IF($Q91=TIME(2,0,0),コード表!$B$38,IF($Q91=TIME(2,30,0),コード表!$B$39,IF($Q91=TIME(3,0,0),コード表!$B$40,IF($Q91=TIME(3,30,0),コード表!$B$41,IF($Q91=TIME(4,0,0),コード表!$B$42,IF($Q91=TIME(4,30,0),コード表!$B$43,IF($Q91=TIME(5,0,0),コード表!$B$44,IF($Q91=TIME(5,30,0),コード表!$B$45,IF($Q91=TIME(6,0,0),コード表!$B$46,IF($Q91=TIME(6,30,0),コード表!$B$47,IF($Q91=TIME(7,0,0),コード表!$B$48,IF($Q91=TIME(7,30,0),コード表!$B$49,IF($Q91=TIME(8,0,0),コード表!$B$50,IF($Q91=TIME(8,30,0),コード表!$B$51,IF($Q91=TIME(9,0,0),コード表!$B$52,IF($Q91=TIME(9,30,0),コード表!$B$53,IF($Q91=TIME(10,0,0),コード表!$B$54,IF($Q91=TIME(10,30,0),コード表!$B$55,IF($Q91=TIME(11,0,0),コード表!$B$56,IF($Q91=TIME(11,30,0),コード表!$B$57,IF($Q91=TIME(12,0,0),コード表!$B$58,IF($Q91=TIME(12,30,0),コード表!$B$59,IF($Q91=TIME(13,0,0),コード表!$B$60,IF($Q91=TIME(13,30,0),コード表!$B$61,IF($Q91=TIME(14,0,0),コード表!$B$62,IF($Q91=TIME(14,30,0),コード表!$B$63,IF($Q91=TIME(15,0,0),コード表!$B$64,IF($Q91=TIME(15,30,0),コード表!$B$65,IF($Q91=TIME(16,0,0),コード表!$B$66,""))))))))))))))))))))))))))))))))))</f>
        <v>0</v>
      </c>
      <c r="BC91" s="51" t="str">
        <f>IF($AK$7="","",IF($AK$7="有","",IF(T91="","",IF($Q91=TIME(0,30,0),コード表!$B$67,IF($Q91=TIME(1,0,0),コード表!$B$68,IF($Q91=TIME(1,30,0),コード表!$B$69,IF($Q91=TIME(2,0,0),コード表!$B$70,IF($Q91=TIME(2,30,0),コード表!$B$71,IF($Q91=TIME(3,0,0),コード表!$B$72,IF($Q91=TIME(3,30,0),コード表!$B$73,IF($Q91=TIME(4,0,0),コード表!$B$74,IF($Q91=TIME(4,30,0),コード表!$B$75,IF($Q91=TIME(5,0,0),コード表!$B$76,IF($Q91=TIME(5,30,0),コード表!$B$77,IF($Q91=TIME(6,0,0),コード表!$B$78,IF($Q91=TIME(6,30,0),コード表!$B$79,IF($Q91=TIME(7,0,0),コード表!$B$80,IF($Q91=TIME(7,30,0),コード表!$B$81,IF($Q91=TIME(8,0,0),コード表!$B$82,IF($Q91=TIME(8,30,0),コード表!$B$83,IF($Q91=TIME(9,0,0),コード表!$B$84,IF($Q91=TIME(9,30,0),コード表!$B$85,IF($Q91=TIME(10,0,0),コード表!$B$86,IF($Q91=TIME(10,30,0),コード表!$B$87,IF($Q91=TIME(11,0,0),コード表!$B$88,IF($Q91=TIME(11,30,0),コード表!$B$89,IF($Q91=TIME(12,0,0),コード表!$B$90,IF($Q91=TIME(12,30,0),コード表!$B$91,IF($Q91=TIME(13,0,0),コード表!$B$92,IF($Q91=TIME(13,30,0),コード表!$B$93,IF($Q91=TIME(14,0,0),コード表!$B$94,IF($Q91=TIME(14,30,0),コード表!$B$95,IF($Q91=TIME(15,0,0),コード表!$B$96,IF($Q91=TIME(15,30,0),コード表!$B$97,IF($Q91=TIME(16,0,0),コード表!$B$98,"")))))))))))))))))))))))))))))))))))</f>
        <v/>
      </c>
      <c r="BD91" s="51" t="str">
        <f>IF($AK$7="","",IF($AK$7="有","",IF(V91="","",IF($Q91=TIME(0,30,0),コード表!$B$99,IF($Q91=TIME(1,0,0),コード表!$B$100,IF($Q91=TIME(1,30,0),コード表!$B$101,IF($Q91=TIME(2,0,0),コード表!$B$102,IF($Q91=TIME(2,30,0),コード表!$B$103,IF($Q91=TIME(3,0,0),コード表!$B$104,IF($Q91=TIME(3,30,0),コード表!$B$105,IF($Q91=TIME(4,0,0),コード表!$B$106,IF($Q91=TIME(4,30,0),コード表!$B$107,IF($Q91=TIME(5,0,0),コード表!$B$108,IF($Q91=TIME(5,30,0),コード表!$B$109,IF($Q91=TIME(6,0,0),コード表!$B$110,IF($Q91=TIME(6,30,0),コード表!$B$111,IF($Q91=TIME(7,0,0),コード表!$B$112,IF($Q91=TIME(7,30,0),コード表!$B$113,IF($Q91=TIME(8,0,0),コード表!$B$114,IF($Q91=TIME(8,30,0),コード表!$B$115,IF($Q91=TIME(9,0,0),コード表!$B$116,IF($Q91=TIME(9,30,0),コード表!$B$117,IF($Q91=TIME(10,0,0),コード表!$B$118,IF($Q91=TIME(10,30,0),コード表!$B$119,IF($Q91=TIME(11,0,0),コード表!$B$120,IF($Q91=TIME(11,30,0),コード表!$B$121,IF($Q91=TIME(12,0,0),コード表!$B$122,IF($Q91=TIME(12,30,0),コード表!$B$123,IF($Q91=TIME(13,0,0),コード表!$B$124,IF($Q91=TIME(13,30,0),コード表!$B$125,IF($Q91=TIME(14,0,0),コード表!$B$126,IF($Q91=TIME(14,30,0),コード表!$B$127,IF($Q91=TIME(15,0,0),コード表!$B$128,IF($Q91=TIME(15,30,0),コード表!$B$129,IF($Q91=TIME(16,0,0),コード表!$B$130,"")))))))))))))))))))))))))))))))))))</f>
        <v/>
      </c>
      <c r="BE91" s="52" t="str">
        <f t="shared" si="27"/>
        <v/>
      </c>
      <c r="BF91" s="52" t="str">
        <f t="shared" si="28"/>
        <v/>
      </c>
      <c r="BG91" s="52" t="str">
        <f t="shared" si="29"/>
        <v/>
      </c>
      <c r="BH91" s="52" t="str">
        <f t="shared" si="30"/>
        <v/>
      </c>
      <c r="BI91" s="51">
        <f>IF($AK$7="無",0,IF($AK$7="",0,IF($BF91=TIME(0,30,0),コード表!$B$131,IF($BF91=TIME(1,0,0),コード表!$B$132,IF($BF91=TIME(1,30,0),コード表!$B$133,IF($BF91=TIME(2,0,0),コード表!$B$134,IF($BF91=TIME(2,30,0),コード表!$B$135,IF($BF91=TIME(3,0,0),コード表!$B$136))))))))</f>
        <v>0</v>
      </c>
      <c r="BJ91" s="51">
        <f>IF($AK$7="無",0,IF($AK$7="",0,IF($BH91=TIME(0,30,0),コード表!$B$131,IF($BH91=TIME(1,0,0),コード表!$B$132,IF($BH91=TIME(1,30,0),コード表!$B$133,IF($BH91=TIME(2,0,0),コード表!$B$134,IF($BH91=TIME(2,30,0),コード表!$B$135,IF($BH91=TIME(3,0,0),コード表!$B$136,IF($BH91=TIME(3,30,0),コード表!$B$137,IF($BH91=TIME(4,0,0),コード表!$B$138,IF($BH91=TIME(4,30,0),コード表!$B$139,IF($BH91=TIME(5,0,0),コード表!$B$140,IF($BH91=TIME(5,30,0),コード表!$B$141,IF($BH91=TIME(6,0,0),コード表!$B$142))))))))))))))</f>
        <v>0</v>
      </c>
      <c r="BK91" s="51" t="str">
        <f>IF($AK$7="有","",IF(AND(T91="",V91=""),IF($BF91=TIME(0,30,0),コード表!$B$143,IF($BF91=TIME(1,0,0),コード表!$B$144,IF($BF91=TIME(1,30,0),コード表!$B$145,IF($BF91=TIME(2,0,0),コード表!$B$146,IF($BF91=TIME(2,30,0),コード表!$B$147,IF($BF91=TIME(3,0,0),コード表!$B$148)))))),IF(AND(T91="〇",V91=""),IF($BF91=TIME(0,30,0),コード表!$B$155,IF($BF91=TIME(1,0,0),コード表!$B$156,IF($BF91=TIME(1,30,0),コード表!$B$157,IF($BF91=TIME(2,0,0),コード表!$B$158,IF($BF91=TIME(2,30,0),コード表!$B$159,IF($BF91=TIME(3,0,0),コード表!$B$160)))))),IF(AND(T91="",V91="〇"),IF($BF91=TIME(0,30,0),コード表!$B$167,IF($BF91=TIME(1,0,0),コード表!$B$168,IF($BF91=TIME(1,30,0),コード表!$B$169,IF($BF91=TIME(2,0,0),コード表!$B$170,IF($BF91=TIME(2,30,0),コード表!$B$171,IF($BF91=TIME(3,0,0),コード表!$B$172))))))))))</f>
        <v/>
      </c>
      <c r="BL91" s="51" t="str">
        <f>IF($AK$7="有","",IF(AND(T91="",V91=""),IF($BH91=TIME(0,30,0),コード表!$B$143,IF($BH91=TIME(1,0,0),コード表!$B$144,IF($BH91=TIME(1,30,0),コード表!$B$145,IF($BH91=TIME(2,0,0),コード表!$B$146,IF($BH91=TIME(2,30,0),コード表!$B$147,IF($BH91=TIME(3,0,0),コード表!$B$148,IF($BH91=TIME(3,30,0),コード表!$B$149,IF($BH91=TIME(4,0,0),コード表!$B$150,IF($BH91=TIME(4,30,0),コード表!$B$151,IF($BH91=TIME(5,0,0),コード表!$B$152,IF($BH91=TIME(5,30,0),コード表!$B$153,IF($BH91=TIME(6,0,0),コード表!$B$154)))))))))))),IF(AND(T91="〇",V91=""),IF($BH91=TIME(0,30,0),コード表!$B$155,IF($BH91=TIME(1,0,0),コード表!$B$156,IF($BH91=TIME(1,30,0),コード表!$B$157,IF($BH91=TIME(2,0,0),コード表!$B$158,IF($BH91=TIME(2,30,0),コード表!$B$159,IF($BH91=TIME(3,0,0),コード表!$B$160,IF($BH91=TIME(3,30,0),コード表!$B$161,IF($BH91=TIME(4,0,0),コード表!$B$162,IF($BH91=TIME(4,30,0),コード表!$B$163,IF($BH91=TIME(5,0,0),コード表!$B$164,IF($BH91=TIME(5,30,0),コード表!$B$165,IF($BH91=TIME(6,0,0),コード表!$B$166)))))))))))),IF(AND(T91="",V91="〇"),IF($BH91=TIME(0,30,0),コード表!$B$167,IF($BH91=TIME(1,0,0),コード表!$B$168,IF($BH91=TIME(1,30,0),コード表!$B$169,IF($BH91=TIME(2,0,0),コード表!$B$170,IF($BH91=TIME(2,30,0),コード表!$B$171,IF($BH91=TIME(3,0,0),コード表!$B$172,IF($BH91=TIME(3,30,0),コード表!$B$173,IF($BH91=TIME(4,0,0),コード表!$B$174,IF($BH91=TIME(4,30,0),コード表!$B$175,IF($BH91=TIME(5,0,0),コード表!$B$176,IF($BH91=TIME(5,30,0),コード表!$B$177,IF($BH91=TIME(6,0,0),コード表!$B$178))))))))))))))))</f>
        <v/>
      </c>
      <c r="BM91" s="51">
        <f t="shared" si="31"/>
        <v>0</v>
      </c>
      <c r="BN91" s="77">
        <f t="shared" si="21"/>
        <v>0</v>
      </c>
      <c r="BO91" s="51">
        <f>IF(AD91=1,コード表!$B$179,IF(AD91=2,コード表!$B$180,IF(AD91=3,コード表!$B$181,IF(AD91=4,コード表!$B$182,IF(AD91=5,コード表!$B$183,IF('実績記録 (２枚用)'!AD91=6,コード表!$B$184,))))))</f>
        <v>0</v>
      </c>
      <c r="BP91" s="51">
        <f t="shared" si="32"/>
        <v>0</v>
      </c>
      <c r="BQ91" s="60"/>
      <c r="BR91" s="60"/>
      <c r="BS91" s="60"/>
      <c r="BU91" s="1">
        <f t="shared" si="33"/>
        <v>0</v>
      </c>
      <c r="BV91" s="1">
        <f t="shared" si="22"/>
        <v>0</v>
      </c>
      <c r="BW91" s="1">
        <f t="shared" si="22"/>
        <v>0</v>
      </c>
      <c r="BX91" s="1">
        <f t="shared" si="22"/>
        <v>0</v>
      </c>
      <c r="BZ91" s="93">
        <f t="shared" si="34"/>
        <v>0</v>
      </c>
    </row>
    <row r="92" spans="1:78" s="1" customFormat="1" ht="33" customHeight="1" thickTop="1" thickBot="1">
      <c r="A92" s="2"/>
      <c r="B92" s="6"/>
      <c r="C92" s="392"/>
      <c r="D92" s="224"/>
      <c r="E92" s="345" t="str">
        <f t="shared" si="18"/>
        <v/>
      </c>
      <c r="F92" s="346"/>
      <c r="G92" s="356"/>
      <c r="H92" s="357"/>
      <c r="I92" s="88" t="s">
        <v>50</v>
      </c>
      <c r="J92" s="358"/>
      <c r="K92" s="357"/>
      <c r="L92" s="358"/>
      <c r="M92" s="357"/>
      <c r="N92" s="88" t="s">
        <v>50</v>
      </c>
      <c r="O92" s="223"/>
      <c r="P92" s="295"/>
      <c r="Q92" s="348" t="str">
        <f t="shared" si="35"/>
        <v/>
      </c>
      <c r="R92" s="349"/>
      <c r="S92" s="350"/>
      <c r="T92" s="298"/>
      <c r="U92" s="261"/>
      <c r="V92" s="203"/>
      <c r="W92" s="261"/>
      <c r="X92" s="296" t="str">
        <f t="shared" si="19"/>
        <v/>
      </c>
      <c r="Y92" s="297"/>
      <c r="Z92" s="310" t="str">
        <f t="shared" si="23"/>
        <v/>
      </c>
      <c r="AA92" s="312"/>
      <c r="AB92" s="203"/>
      <c r="AC92" s="261"/>
      <c r="AD92" s="203"/>
      <c r="AE92" s="204"/>
      <c r="AF92" s="341">
        <f t="shared" si="20"/>
        <v>0</v>
      </c>
      <c r="AG92" s="342"/>
      <c r="AH92" s="342"/>
      <c r="AI92" s="343"/>
      <c r="AJ92" s="396" t="str">
        <f t="shared" si="24"/>
        <v/>
      </c>
      <c r="AK92" s="398"/>
      <c r="AL92" s="177"/>
      <c r="AM92" s="177"/>
      <c r="AN92" s="177"/>
      <c r="AO92" s="177"/>
      <c r="AP92" s="177"/>
      <c r="AQ92" s="177"/>
      <c r="AR92" s="177"/>
      <c r="AS92" s="177"/>
      <c r="AT92" s="178"/>
      <c r="AU92" s="87"/>
      <c r="AV92" s="2"/>
      <c r="AW92" s="69" t="str">
        <f>IF(C92="","",DATE(請求書!$K$29,請求書!$Q$29,'実績記録 (２枚用)'!C92))</f>
        <v/>
      </c>
      <c r="AX92" s="52">
        <f t="shared" si="25"/>
        <v>0</v>
      </c>
      <c r="AY92" s="52">
        <f t="shared" si="26"/>
        <v>0</v>
      </c>
      <c r="AZ92" s="52">
        <f t="shared" si="36"/>
        <v>0</v>
      </c>
      <c r="BA92" s="51">
        <f>IF($AK$7="無",0,IF($AK$7="",0,IF($Q92=TIME(0,30,0),コード表!$B$3,IF($Q92=TIME(1,0,0),コード表!$B$4,IF($Q92=TIME(1,30,0),コード表!$B$5,IF($Q92=TIME(2,0,0),コード表!$B$6,IF($Q92=TIME(2,30,0),コード表!$B$7,IF($Q92=TIME(3,0,0),コード表!$B$8,IF($Q92=TIME(3,30,0),コード表!$B$9,IF($Q92=TIME(4,0,0),コード表!$B$10,IF($Q92=TIME(4,30,0),コード表!$B$11,IF($Q92=TIME(5,0,0),コード表!$B$12,IF($Q92=TIME(5,30,0),コード表!$B$13,IF($Q92=TIME(6,0,0),コード表!$B$14,IF($Q92=TIME(6,30,0),コード表!$B$15,IF($Q92=TIME(7,0,0),コード表!$B$16,IF($Q92=TIME(7,30,0),コード表!$B$17,IF($Q92=TIME(8,0,0),コード表!$B$18,IF($Q92=TIME(8,30,0),コード表!$B$19,IF($Q92=TIME(9,0,0),コード表!$B$20,IF($Q92=TIME(9,30,0),コード表!$B$21,IF($Q92=TIME(10,0,0),コード表!$B$22,IF($Q92=TIME(10,30,0),コード表!$B$23,IF($Q92=TIME(11,0,0),コード表!$B$24,IF($Q92=TIME(11,30,0),コード表!$B$25,IF($Q92=TIME(12,0,0),コード表!$B$26,IF($Q92=TIME(12,30,0),コード表!$B$27,IF($Q92=TIME(13,0,0),コード表!$B$28,IF($Q92=TIME(13,30,0),コード表!$B$29,IF($Q92=TIME(14,0,0),コード表!$B$30,IF($Q92=TIME(14,30,0),コード表!$B$31,IF($Q92=TIME(15,0,0),コード表!$B$32,IF($Q92=TIME(15,30,0),コード表!$B$33,IF($Q92=TIME(16,0,0),コード表!$B$34,""))))))))))))))))))))))))))))))))))</f>
        <v>0</v>
      </c>
      <c r="BB92" s="51">
        <f>IF($AK$7="有",0,IF($AK$7="",0,IF($Q92=TIME(0,30,0),コード表!$B$35,IF($Q92=TIME(1,0,0),コード表!$B$36,IF($Q92=TIME(1,30,0),コード表!$B$37,IF($Q92=TIME(2,0,0),コード表!$B$38,IF($Q92=TIME(2,30,0),コード表!$B$39,IF($Q92=TIME(3,0,0),コード表!$B$40,IF($Q92=TIME(3,30,0),コード表!$B$41,IF($Q92=TIME(4,0,0),コード表!$B$42,IF($Q92=TIME(4,30,0),コード表!$B$43,IF($Q92=TIME(5,0,0),コード表!$B$44,IF($Q92=TIME(5,30,0),コード表!$B$45,IF($Q92=TIME(6,0,0),コード表!$B$46,IF($Q92=TIME(6,30,0),コード表!$B$47,IF($Q92=TIME(7,0,0),コード表!$B$48,IF($Q92=TIME(7,30,0),コード表!$B$49,IF($Q92=TIME(8,0,0),コード表!$B$50,IF($Q92=TIME(8,30,0),コード表!$B$51,IF($Q92=TIME(9,0,0),コード表!$B$52,IF($Q92=TIME(9,30,0),コード表!$B$53,IF($Q92=TIME(10,0,0),コード表!$B$54,IF($Q92=TIME(10,30,0),コード表!$B$55,IF($Q92=TIME(11,0,0),コード表!$B$56,IF($Q92=TIME(11,30,0),コード表!$B$57,IF($Q92=TIME(12,0,0),コード表!$B$58,IF($Q92=TIME(12,30,0),コード表!$B$59,IF($Q92=TIME(13,0,0),コード表!$B$60,IF($Q92=TIME(13,30,0),コード表!$B$61,IF($Q92=TIME(14,0,0),コード表!$B$62,IF($Q92=TIME(14,30,0),コード表!$B$63,IF($Q92=TIME(15,0,0),コード表!$B$64,IF($Q92=TIME(15,30,0),コード表!$B$65,IF($Q92=TIME(16,0,0),コード表!$B$66,""))))))))))))))))))))))))))))))))))</f>
        <v>0</v>
      </c>
      <c r="BC92" s="51" t="str">
        <f>IF($AK$7="","",IF($AK$7="有","",IF(T92="","",IF($Q92=TIME(0,30,0),コード表!$B$67,IF($Q92=TIME(1,0,0),コード表!$B$68,IF($Q92=TIME(1,30,0),コード表!$B$69,IF($Q92=TIME(2,0,0),コード表!$B$70,IF($Q92=TIME(2,30,0),コード表!$B$71,IF($Q92=TIME(3,0,0),コード表!$B$72,IF($Q92=TIME(3,30,0),コード表!$B$73,IF($Q92=TIME(4,0,0),コード表!$B$74,IF($Q92=TIME(4,30,0),コード表!$B$75,IF($Q92=TIME(5,0,0),コード表!$B$76,IF($Q92=TIME(5,30,0),コード表!$B$77,IF($Q92=TIME(6,0,0),コード表!$B$78,IF($Q92=TIME(6,30,0),コード表!$B$79,IF($Q92=TIME(7,0,0),コード表!$B$80,IF($Q92=TIME(7,30,0),コード表!$B$81,IF($Q92=TIME(8,0,0),コード表!$B$82,IF($Q92=TIME(8,30,0),コード表!$B$83,IF($Q92=TIME(9,0,0),コード表!$B$84,IF($Q92=TIME(9,30,0),コード表!$B$85,IF($Q92=TIME(10,0,0),コード表!$B$86,IF($Q92=TIME(10,30,0),コード表!$B$87,IF($Q92=TIME(11,0,0),コード表!$B$88,IF($Q92=TIME(11,30,0),コード表!$B$89,IF($Q92=TIME(12,0,0),コード表!$B$90,IF($Q92=TIME(12,30,0),コード表!$B$91,IF($Q92=TIME(13,0,0),コード表!$B$92,IF($Q92=TIME(13,30,0),コード表!$B$93,IF($Q92=TIME(14,0,0),コード表!$B$94,IF($Q92=TIME(14,30,0),コード表!$B$95,IF($Q92=TIME(15,0,0),コード表!$B$96,IF($Q92=TIME(15,30,0),コード表!$B$97,IF($Q92=TIME(16,0,0),コード表!$B$98,"")))))))))))))))))))))))))))))))))))</f>
        <v/>
      </c>
      <c r="BD92" s="51" t="str">
        <f>IF($AK$7="","",IF($AK$7="有","",IF(V92="","",IF($Q92=TIME(0,30,0),コード表!$B$99,IF($Q92=TIME(1,0,0),コード表!$B$100,IF($Q92=TIME(1,30,0),コード表!$B$101,IF($Q92=TIME(2,0,0),コード表!$B$102,IF($Q92=TIME(2,30,0),コード表!$B$103,IF($Q92=TIME(3,0,0),コード表!$B$104,IF($Q92=TIME(3,30,0),コード表!$B$105,IF($Q92=TIME(4,0,0),コード表!$B$106,IF($Q92=TIME(4,30,0),コード表!$B$107,IF($Q92=TIME(5,0,0),コード表!$B$108,IF($Q92=TIME(5,30,0),コード表!$B$109,IF($Q92=TIME(6,0,0),コード表!$B$110,IF($Q92=TIME(6,30,0),コード表!$B$111,IF($Q92=TIME(7,0,0),コード表!$B$112,IF($Q92=TIME(7,30,0),コード表!$B$113,IF($Q92=TIME(8,0,0),コード表!$B$114,IF($Q92=TIME(8,30,0),コード表!$B$115,IF($Q92=TIME(9,0,0),コード表!$B$116,IF($Q92=TIME(9,30,0),コード表!$B$117,IF($Q92=TIME(10,0,0),コード表!$B$118,IF($Q92=TIME(10,30,0),コード表!$B$119,IF($Q92=TIME(11,0,0),コード表!$B$120,IF($Q92=TIME(11,30,0),コード表!$B$121,IF($Q92=TIME(12,0,0),コード表!$B$122,IF($Q92=TIME(12,30,0),コード表!$B$123,IF($Q92=TIME(13,0,0),コード表!$B$124,IF($Q92=TIME(13,30,0),コード表!$B$125,IF($Q92=TIME(14,0,0),コード表!$B$126,IF($Q92=TIME(14,30,0),コード表!$B$127,IF($Q92=TIME(15,0,0),コード表!$B$128,IF($Q92=TIME(15,30,0),コード表!$B$129,IF($Q92=TIME(16,0,0),コード表!$B$130,"")))))))))))))))))))))))))))))))))))</f>
        <v/>
      </c>
      <c r="BE92" s="52" t="str">
        <f t="shared" si="27"/>
        <v/>
      </c>
      <c r="BF92" s="52" t="str">
        <f t="shared" si="28"/>
        <v/>
      </c>
      <c r="BG92" s="52" t="str">
        <f t="shared" si="29"/>
        <v/>
      </c>
      <c r="BH92" s="52" t="str">
        <f t="shared" si="30"/>
        <v/>
      </c>
      <c r="BI92" s="51">
        <f>IF($AK$7="無",0,IF($AK$7="",0,IF($BF92=TIME(0,30,0),コード表!$B$131,IF($BF92=TIME(1,0,0),コード表!$B$132,IF($BF92=TIME(1,30,0),コード表!$B$133,IF($BF92=TIME(2,0,0),コード表!$B$134,IF($BF92=TIME(2,30,0),コード表!$B$135,IF($BF92=TIME(3,0,0),コード表!$B$136))))))))</f>
        <v>0</v>
      </c>
      <c r="BJ92" s="51">
        <f>IF($AK$7="無",0,IF($AK$7="",0,IF($BH92=TIME(0,30,0),コード表!$B$131,IF($BH92=TIME(1,0,0),コード表!$B$132,IF($BH92=TIME(1,30,0),コード表!$B$133,IF($BH92=TIME(2,0,0),コード表!$B$134,IF($BH92=TIME(2,30,0),コード表!$B$135,IF($BH92=TIME(3,0,0),コード表!$B$136,IF($BH92=TIME(3,30,0),コード表!$B$137,IF($BH92=TIME(4,0,0),コード表!$B$138,IF($BH92=TIME(4,30,0),コード表!$B$139,IF($BH92=TIME(5,0,0),コード表!$B$140,IF($BH92=TIME(5,30,0),コード表!$B$141,IF($BH92=TIME(6,0,0),コード表!$B$142))))))))))))))</f>
        <v>0</v>
      </c>
      <c r="BK92" s="51" t="str">
        <f>IF($AK$7="有","",IF(AND(T92="",V92=""),IF($BF92=TIME(0,30,0),コード表!$B$143,IF($BF92=TIME(1,0,0),コード表!$B$144,IF($BF92=TIME(1,30,0),コード表!$B$145,IF($BF92=TIME(2,0,0),コード表!$B$146,IF($BF92=TIME(2,30,0),コード表!$B$147,IF($BF92=TIME(3,0,0),コード表!$B$148)))))),IF(AND(T92="〇",V92=""),IF($BF92=TIME(0,30,0),コード表!$B$155,IF($BF92=TIME(1,0,0),コード表!$B$156,IF($BF92=TIME(1,30,0),コード表!$B$157,IF($BF92=TIME(2,0,0),コード表!$B$158,IF($BF92=TIME(2,30,0),コード表!$B$159,IF($BF92=TIME(3,0,0),コード表!$B$160)))))),IF(AND(T92="",V92="〇"),IF($BF92=TIME(0,30,0),コード表!$B$167,IF($BF92=TIME(1,0,0),コード表!$B$168,IF($BF92=TIME(1,30,0),コード表!$B$169,IF($BF92=TIME(2,0,0),コード表!$B$170,IF($BF92=TIME(2,30,0),コード表!$B$171,IF($BF92=TIME(3,0,0),コード表!$B$172))))))))))</f>
        <v/>
      </c>
      <c r="BL92" s="51" t="str">
        <f>IF($AK$7="有","",IF(AND(T92="",V92=""),IF($BH92=TIME(0,30,0),コード表!$B$143,IF($BH92=TIME(1,0,0),コード表!$B$144,IF($BH92=TIME(1,30,0),コード表!$B$145,IF($BH92=TIME(2,0,0),コード表!$B$146,IF($BH92=TIME(2,30,0),コード表!$B$147,IF($BH92=TIME(3,0,0),コード表!$B$148,IF($BH92=TIME(3,30,0),コード表!$B$149,IF($BH92=TIME(4,0,0),コード表!$B$150,IF($BH92=TIME(4,30,0),コード表!$B$151,IF($BH92=TIME(5,0,0),コード表!$B$152,IF($BH92=TIME(5,30,0),コード表!$B$153,IF($BH92=TIME(6,0,0),コード表!$B$154)))))))))))),IF(AND(T92="〇",V92=""),IF($BH92=TIME(0,30,0),コード表!$B$155,IF($BH92=TIME(1,0,0),コード表!$B$156,IF($BH92=TIME(1,30,0),コード表!$B$157,IF($BH92=TIME(2,0,0),コード表!$B$158,IF($BH92=TIME(2,30,0),コード表!$B$159,IF($BH92=TIME(3,0,0),コード表!$B$160,IF($BH92=TIME(3,30,0),コード表!$B$161,IF($BH92=TIME(4,0,0),コード表!$B$162,IF($BH92=TIME(4,30,0),コード表!$B$163,IF($BH92=TIME(5,0,0),コード表!$B$164,IF($BH92=TIME(5,30,0),コード表!$B$165,IF($BH92=TIME(6,0,0),コード表!$B$166)))))))))))),IF(AND(T92="",V92="〇"),IF($BH92=TIME(0,30,0),コード表!$B$167,IF($BH92=TIME(1,0,0),コード表!$B$168,IF($BH92=TIME(1,30,0),コード表!$B$169,IF($BH92=TIME(2,0,0),コード表!$B$170,IF($BH92=TIME(2,30,0),コード表!$B$171,IF($BH92=TIME(3,0,0),コード表!$B$172,IF($BH92=TIME(3,30,0),コード表!$B$173,IF($BH92=TIME(4,0,0),コード表!$B$174,IF($BH92=TIME(4,30,0),コード表!$B$175,IF($BH92=TIME(5,0,0),コード表!$B$176,IF($BH92=TIME(5,30,0),コード表!$B$177,IF($BH92=TIME(6,0,0),コード表!$B$178))))))))))))))))</f>
        <v/>
      </c>
      <c r="BM92" s="51">
        <f t="shared" si="31"/>
        <v>0</v>
      </c>
      <c r="BN92" s="77">
        <f t="shared" si="21"/>
        <v>0</v>
      </c>
      <c r="BO92" s="51">
        <f>IF(AD92=1,コード表!$B$179,IF(AD92=2,コード表!$B$180,IF(AD92=3,コード表!$B$181,IF(AD92=4,コード表!$B$182,IF(AD92=5,コード表!$B$183,IF('実績記録 (２枚用)'!AD92=6,コード表!$B$184,))))))</f>
        <v>0</v>
      </c>
      <c r="BP92" s="51">
        <f t="shared" si="32"/>
        <v>0</v>
      </c>
      <c r="BQ92" s="60"/>
      <c r="BR92" s="60"/>
      <c r="BS92" s="60"/>
      <c r="BU92" s="1">
        <f t="shared" si="33"/>
        <v>0</v>
      </c>
      <c r="BV92" s="1">
        <f t="shared" si="22"/>
        <v>0</v>
      </c>
      <c r="BW92" s="1">
        <f t="shared" si="22"/>
        <v>0</v>
      </c>
      <c r="BX92" s="1">
        <f t="shared" si="22"/>
        <v>0</v>
      </c>
      <c r="BZ92" s="93">
        <f t="shared" si="34"/>
        <v>0</v>
      </c>
    </row>
    <row r="93" spans="1:78" s="1" customFormat="1" ht="33" customHeight="1" thickTop="1" thickBot="1">
      <c r="A93" s="2"/>
      <c r="B93" s="6"/>
      <c r="C93" s="392"/>
      <c r="D93" s="224"/>
      <c r="E93" s="345" t="str">
        <f t="shared" si="18"/>
        <v/>
      </c>
      <c r="F93" s="346"/>
      <c r="G93" s="356"/>
      <c r="H93" s="357"/>
      <c r="I93" s="88" t="s">
        <v>50</v>
      </c>
      <c r="J93" s="358"/>
      <c r="K93" s="357"/>
      <c r="L93" s="358"/>
      <c r="M93" s="357"/>
      <c r="N93" s="88" t="s">
        <v>50</v>
      </c>
      <c r="O93" s="223"/>
      <c r="P93" s="295"/>
      <c r="Q93" s="348" t="str">
        <f t="shared" si="35"/>
        <v/>
      </c>
      <c r="R93" s="349"/>
      <c r="S93" s="350"/>
      <c r="T93" s="298"/>
      <c r="U93" s="261"/>
      <c r="V93" s="203"/>
      <c r="W93" s="261"/>
      <c r="X93" s="296" t="str">
        <f t="shared" si="19"/>
        <v/>
      </c>
      <c r="Y93" s="297"/>
      <c r="Z93" s="310" t="str">
        <f t="shared" si="23"/>
        <v/>
      </c>
      <c r="AA93" s="312"/>
      <c r="AB93" s="203"/>
      <c r="AC93" s="261"/>
      <c r="AD93" s="203"/>
      <c r="AE93" s="204"/>
      <c r="AF93" s="341">
        <f t="shared" si="20"/>
        <v>0</v>
      </c>
      <c r="AG93" s="342"/>
      <c r="AH93" s="342"/>
      <c r="AI93" s="343"/>
      <c r="AJ93" s="396" t="str">
        <f t="shared" si="24"/>
        <v/>
      </c>
      <c r="AK93" s="398"/>
      <c r="AL93" s="177"/>
      <c r="AM93" s="177"/>
      <c r="AN93" s="177"/>
      <c r="AO93" s="177"/>
      <c r="AP93" s="177"/>
      <c r="AQ93" s="177"/>
      <c r="AR93" s="177"/>
      <c r="AS93" s="177"/>
      <c r="AT93" s="178"/>
      <c r="AU93" s="87"/>
      <c r="AV93" s="2"/>
      <c r="AW93" s="69" t="str">
        <f>IF(C93="","",DATE(請求書!$K$29,請求書!$Q$29,'実績記録 (２枚用)'!C93))</f>
        <v/>
      </c>
      <c r="AX93" s="52">
        <f t="shared" si="25"/>
        <v>0</v>
      </c>
      <c r="AY93" s="52">
        <f t="shared" si="26"/>
        <v>0</v>
      </c>
      <c r="AZ93" s="52">
        <f t="shared" si="36"/>
        <v>0</v>
      </c>
      <c r="BA93" s="51">
        <f>IF($AK$7="無",0,IF($AK$7="",0,IF($Q93=TIME(0,30,0),コード表!$B$3,IF($Q93=TIME(1,0,0),コード表!$B$4,IF($Q93=TIME(1,30,0),コード表!$B$5,IF($Q93=TIME(2,0,0),コード表!$B$6,IF($Q93=TIME(2,30,0),コード表!$B$7,IF($Q93=TIME(3,0,0),コード表!$B$8,IF($Q93=TIME(3,30,0),コード表!$B$9,IF($Q93=TIME(4,0,0),コード表!$B$10,IF($Q93=TIME(4,30,0),コード表!$B$11,IF($Q93=TIME(5,0,0),コード表!$B$12,IF($Q93=TIME(5,30,0),コード表!$B$13,IF($Q93=TIME(6,0,0),コード表!$B$14,IF($Q93=TIME(6,30,0),コード表!$B$15,IF($Q93=TIME(7,0,0),コード表!$B$16,IF($Q93=TIME(7,30,0),コード表!$B$17,IF($Q93=TIME(8,0,0),コード表!$B$18,IF($Q93=TIME(8,30,0),コード表!$B$19,IF($Q93=TIME(9,0,0),コード表!$B$20,IF($Q93=TIME(9,30,0),コード表!$B$21,IF($Q93=TIME(10,0,0),コード表!$B$22,IF($Q93=TIME(10,30,0),コード表!$B$23,IF($Q93=TIME(11,0,0),コード表!$B$24,IF($Q93=TIME(11,30,0),コード表!$B$25,IF($Q93=TIME(12,0,0),コード表!$B$26,IF($Q93=TIME(12,30,0),コード表!$B$27,IF($Q93=TIME(13,0,0),コード表!$B$28,IF($Q93=TIME(13,30,0),コード表!$B$29,IF($Q93=TIME(14,0,0),コード表!$B$30,IF($Q93=TIME(14,30,0),コード表!$B$31,IF($Q93=TIME(15,0,0),コード表!$B$32,IF($Q93=TIME(15,30,0),コード表!$B$33,IF($Q93=TIME(16,0,0),コード表!$B$34,""))))))))))))))))))))))))))))))))))</f>
        <v>0</v>
      </c>
      <c r="BB93" s="51">
        <f>IF($AK$7="有",0,IF($AK$7="",0,IF($Q93=TIME(0,30,0),コード表!$B$35,IF($Q93=TIME(1,0,0),コード表!$B$36,IF($Q93=TIME(1,30,0),コード表!$B$37,IF($Q93=TIME(2,0,0),コード表!$B$38,IF($Q93=TIME(2,30,0),コード表!$B$39,IF($Q93=TIME(3,0,0),コード表!$B$40,IF($Q93=TIME(3,30,0),コード表!$B$41,IF($Q93=TIME(4,0,0),コード表!$B$42,IF($Q93=TIME(4,30,0),コード表!$B$43,IF($Q93=TIME(5,0,0),コード表!$B$44,IF($Q93=TIME(5,30,0),コード表!$B$45,IF($Q93=TIME(6,0,0),コード表!$B$46,IF($Q93=TIME(6,30,0),コード表!$B$47,IF($Q93=TIME(7,0,0),コード表!$B$48,IF($Q93=TIME(7,30,0),コード表!$B$49,IF($Q93=TIME(8,0,0),コード表!$B$50,IF($Q93=TIME(8,30,0),コード表!$B$51,IF($Q93=TIME(9,0,0),コード表!$B$52,IF($Q93=TIME(9,30,0),コード表!$B$53,IF($Q93=TIME(10,0,0),コード表!$B$54,IF($Q93=TIME(10,30,0),コード表!$B$55,IF($Q93=TIME(11,0,0),コード表!$B$56,IF($Q93=TIME(11,30,0),コード表!$B$57,IF($Q93=TIME(12,0,0),コード表!$B$58,IF($Q93=TIME(12,30,0),コード表!$B$59,IF($Q93=TIME(13,0,0),コード表!$B$60,IF($Q93=TIME(13,30,0),コード表!$B$61,IF($Q93=TIME(14,0,0),コード表!$B$62,IF($Q93=TIME(14,30,0),コード表!$B$63,IF($Q93=TIME(15,0,0),コード表!$B$64,IF($Q93=TIME(15,30,0),コード表!$B$65,IF($Q93=TIME(16,0,0),コード表!$B$66,""))))))))))))))))))))))))))))))))))</f>
        <v>0</v>
      </c>
      <c r="BC93" s="51" t="str">
        <f>IF($AK$7="","",IF($AK$7="有","",IF(T93="","",IF($Q93=TIME(0,30,0),コード表!$B$67,IF($Q93=TIME(1,0,0),コード表!$B$68,IF($Q93=TIME(1,30,0),コード表!$B$69,IF($Q93=TIME(2,0,0),コード表!$B$70,IF($Q93=TIME(2,30,0),コード表!$B$71,IF($Q93=TIME(3,0,0),コード表!$B$72,IF($Q93=TIME(3,30,0),コード表!$B$73,IF($Q93=TIME(4,0,0),コード表!$B$74,IF($Q93=TIME(4,30,0),コード表!$B$75,IF($Q93=TIME(5,0,0),コード表!$B$76,IF($Q93=TIME(5,30,0),コード表!$B$77,IF($Q93=TIME(6,0,0),コード表!$B$78,IF($Q93=TIME(6,30,0),コード表!$B$79,IF($Q93=TIME(7,0,0),コード表!$B$80,IF($Q93=TIME(7,30,0),コード表!$B$81,IF($Q93=TIME(8,0,0),コード表!$B$82,IF($Q93=TIME(8,30,0),コード表!$B$83,IF($Q93=TIME(9,0,0),コード表!$B$84,IF($Q93=TIME(9,30,0),コード表!$B$85,IF($Q93=TIME(10,0,0),コード表!$B$86,IF($Q93=TIME(10,30,0),コード表!$B$87,IF($Q93=TIME(11,0,0),コード表!$B$88,IF($Q93=TIME(11,30,0),コード表!$B$89,IF($Q93=TIME(12,0,0),コード表!$B$90,IF($Q93=TIME(12,30,0),コード表!$B$91,IF($Q93=TIME(13,0,0),コード表!$B$92,IF($Q93=TIME(13,30,0),コード表!$B$93,IF($Q93=TIME(14,0,0),コード表!$B$94,IF($Q93=TIME(14,30,0),コード表!$B$95,IF($Q93=TIME(15,0,0),コード表!$B$96,IF($Q93=TIME(15,30,0),コード表!$B$97,IF($Q93=TIME(16,0,0),コード表!$B$98,"")))))))))))))))))))))))))))))))))))</f>
        <v/>
      </c>
      <c r="BD93" s="51" t="str">
        <f>IF($AK$7="","",IF($AK$7="有","",IF(V93="","",IF($Q93=TIME(0,30,0),コード表!$B$99,IF($Q93=TIME(1,0,0),コード表!$B$100,IF($Q93=TIME(1,30,0),コード表!$B$101,IF($Q93=TIME(2,0,0),コード表!$B$102,IF($Q93=TIME(2,30,0),コード表!$B$103,IF($Q93=TIME(3,0,0),コード表!$B$104,IF($Q93=TIME(3,30,0),コード表!$B$105,IF($Q93=TIME(4,0,0),コード表!$B$106,IF($Q93=TIME(4,30,0),コード表!$B$107,IF($Q93=TIME(5,0,0),コード表!$B$108,IF($Q93=TIME(5,30,0),コード表!$B$109,IF($Q93=TIME(6,0,0),コード表!$B$110,IF($Q93=TIME(6,30,0),コード表!$B$111,IF($Q93=TIME(7,0,0),コード表!$B$112,IF($Q93=TIME(7,30,0),コード表!$B$113,IF($Q93=TIME(8,0,0),コード表!$B$114,IF($Q93=TIME(8,30,0),コード表!$B$115,IF($Q93=TIME(9,0,0),コード表!$B$116,IF($Q93=TIME(9,30,0),コード表!$B$117,IF($Q93=TIME(10,0,0),コード表!$B$118,IF($Q93=TIME(10,30,0),コード表!$B$119,IF($Q93=TIME(11,0,0),コード表!$B$120,IF($Q93=TIME(11,30,0),コード表!$B$121,IF($Q93=TIME(12,0,0),コード表!$B$122,IF($Q93=TIME(12,30,0),コード表!$B$123,IF($Q93=TIME(13,0,0),コード表!$B$124,IF($Q93=TIME(13,30,0),コード表!$B$125,IF($Q93=TIME(14,0,0),コード表!$B$126,IF($Q93=TIME(14,30,0),コード表!$B$127,IF($Q93=TIME(15,0,0),コード表!$B$128,IF($Q93=TIME(15,30,0),コード表!$B$129,IF($Q93=TIME(16,0,0),コード表!$B$130,"")))))))))))))))))))))))))))))))))))</f>
        <v/>
      </c>
      <c r="BE93" s="52" t="str">
        <f t="shared" si="27"/>
        <v/>
      </c>
      <c r="BF93" s="52" t="str">
        <f t="shared" si="28"/>
        <v/>
      </c>
      <c r="BG93" s="52" t="str">
        <f t="shared" si="29"/>
        <v/>
      </c>
      <c r="BH93" s="52" t="str">
        <f t="shared" si="30"/>
        <v/>
      </c>
      <c r="BI93" s="51">
        <f>IF($AK$7="無",0,IF($AK$7="",0,IF($BF93=TIME(0,30,0),コード表!$B$131,IF($BF93=TIME(1,0,0),コード表!$B$132,IF($BF93=TIME(1,30,0),コード表!$B$133,IF($BF93=TIME(2,0,0),コード表!$B$134,IF($BF93=TIME(2,30,0),コード表!$B$135,IF($BF93=TIME(3,0,0),コード表!$B$136))))))))</f>
        <v>0</v>
      </c>
      <c r="BJ93" s="51">
        <f>IF($AK$7="無",0,IF($AK$7="",0,IF($BH93=TIME(0,30,0),コード表!$B$131,IF($BH93=TIME(1,0,0),コード表!$B$132,IF($BH93=TIME(1,30,0),コード表!$B$133,IF($BH93=TIME(2,0,0),コード表!$B$134,IF($BH93=TIME(2,30,0),コード表!$B$135,IF($BH93=TIME(3,0,0),コード表!$B$136,IF($BH93=TIME(3,30,0),コード表!$B$137,IF($BH93=TIME(4,0,0),コード表!$B$138,IF($BH93=TIME(4,30,0),コード表!$B$139,IF($BH93=TIME(5,0,0),コード表!$B$140,IF($BH93=TIME(5,30,0),コード表!$B$141,IF($BH93=TIME(6,0,0),コード表!$B$142))))))))))))))</f>
        <v>0</v>
      </c>
      <c r="BK93" s="51" t="str">
        <f>IF($AK$7="有","",IF(AND(T93="",V93=""),IF($BF93=TIME(0,30,0),コード表!$B$143,IF($BF93=TIME(1,0,0),コード表!$B$144,IF($BF93=TIME(1,30,0),コード表!$B$145,IF($BF93=TIME(2,0,0),コード表!$B$146,IF($BF93=TIME(2,30,0),コード表!$B$147,IF($BF93=TIME(3,0,0),コード表!$B$148)))))),IF(AND(T93="〇",V93=""),IF($BF93=TIME(0,30,0),コード表!$B$155,IF($BF93=TIME(1,0,0),コード表!$B$156,IF($BF93=TIME(1,30,0),コード表!$B$157,IF($BF93=TIME(2,0,0),コード表!$B$158,IF($BF93=TIME(2,30,0),コード表!$B$159,IF($BF93=TIME(3,0,0),コード表!$B$160)))))),IF(AND(T93="",V93="〇"),IF($BF93=TIME(0,30,0),コード表!$B$167,IF($BF93=TIME(1,0,0),コード表!$B$168,IF($BF93=TIME(1,30,0),コード表!$B$169,IF($BF93=TIME(2,0,0),コード表!$B$170,IF($BF93=TIME(2,30,0),コード表!$B$171,IF($BF93=TIME(3,0,0),コード表!$B$172))))))))))</f>
        <v/>
      </c>
      <c r="BL93" s="51" t="str">
        <f>IF($AK$7="有","",IF(AND(T93="",V93=""),IF($BH93=TIME(0,30,0),コード表!$B$143,IF($BH93=TIME(1,0,0),コード表!$B$144,IF($BH93=TIME(1,30,0),コード表!$B$145,IF($BH93=TIME(2,0,0),コード表!$B$146,IF($BH93=TIME(2,30,0),コード表!$B$147,IF($BH93=TIME(3,0,0),コード表!$B$148,IF($BH93=TIME(3,30,0),コード表!$B$149,IF($BH93=TIME(4,0,0),コード表!$B$150,IF($BH93=TIME(4,30,0),コード表!$B$151,IF($BH93=TIME(5,0,0),コード表!$B$152,IF($BH93=TIME(5,30,0),コード表!$B$153,IF($BH93=TIME(6,0,0),コード表!$B$154)))))))))))),IF(AND(T93="〇",V93=""),IF($BH93=TIME(0,30,0),コード表!$B$155,IF($BH93=TIME(1,0,0),コード表!$B$156,IF($BH93=TIME(1,30,0),コード表!$B$157,IF($BH93=TIME(2,0,0),コード表!$B$158,IF($BH93=TIME(2,30,0),コード表!$B$159,IF($BH93=TIME(3,0,0),コード表!$B$160,IF($BH93=TIME(3,30,0),コード表!$B$161,IF($BH93=TIME(4,0,0),コード表!$B$162,IF($BH93=TIME(4,30,0),コード表!$B$163,IF($BH93=TIME(5,0,0),コード表!$B$164,IF($BH93=TIME(5,30,0),コード表!$B$165,IF($BH93=TIME(6,0,0),コード表!$B$166)))))))))))),IF(AND(T93="",V93="〇"),IF($BH93=TIME(0,30,0),コード表!$B$167,IF($BH93=TIME(1,0,0),コード表!$B$168,IF($BH93=TIME(1,30,0),コード表!$B$169,IF($BH93=TIME(2,0,0),コード表!$B$170,IF($BH93=TIME(2,30,0),コード表!$B$171,IF($BH93=TIME(3,0,0),コード表!$B$172,IF($BH93=TIME(3,30,0),コード表!$B$173,IF($BH93=TIME(4,0,0),コード表!$B$174,IF($BH93=TIME(4,30,0),コード表!$B$175,IF($BH93=TIME(5,0,0),コード表!$B$176,IF($BH93=TIME(5,30,0),コード表!$B$177,IF($BH93=TIME(6,0,0),コード表!$B$178))))))))))))))))</f>
        <v/>
      </c>
      <c r="BM93" s="51">
        <f t="shared" si="31"/>
        <v>0</v>
      </c>
      <c r="BN93" s="77">
        <f t="shared" si="21"/>
        <v>0</v>
      </c>
      <c r="BO93" s="51">
        <f>IF(AD93=1,コード表!$B$179,IF(AD93=2,コード表!$B$180,IF(AD93=3,コード表!$B$181,IF(AD93=4,コード表!$B$182,IF(AD93=5,コード表!$B$183,IF('実績記録 (２枚用)'!AD93=6,コード表!$B$184,))))))</f>
        <v>0</v>
      </c>
      <c r="BP93" s="51">
        <f t="shared" si="32"/>
        <v>0</v>
      </c>
      <c r="BQ93" s="60"/>
      <c r="BR93" s="60"/>
      <c r="BS93" s="60"/>
      <c r="BU93" s="1">
        <f t="shared" si="33"/>
        <v>0</v>
      </c>
      <c r="BV93" s="1">
        <f t="shared" si="22"/>
        <v>0</v>
      </c>
      <c r="BW93" s="1">
        <f t="shared" si="22"/>
        <v>0</v>
      </c>
      <c r="BX93" s="1">
        <f t="shared" si="22"/>
        <v>0</v>
      </c>
      <c r="BZ93" s="93">
        <f t="shared" si="34"/>
        <v>0</v>
      </c>
    </row>
    <row r="94" spans="1:78" s="1" customFormat="1" ht="33" customHeight="1" thickTop="1" thickBot="1">
      <c r="A94" s="2"/>
      <c r="B94" s="6"/>
      <c r="C94" s="392"/>
      <c r="D94" s="224"/>
      <c r="E94" s="345" t="str">
        <f t="shared" si="18"/>
        <v/>
      </c>
      <c r="F94" s="346"/>
      <c r="G94" s="356"/>
      <c r="H94" s="357"/>
      <c r="I94" s="88" t="s">
        <v>50</v>
      </c>
      <c r="J94" s="358"/>
      <c r="K94" s="357"/>
      <c r="L94" s="358"/>
      <c r="M94" s="357"/>
      <c r="N94" s="88" t="s">
        <v>50</v>
      </c>
      <c r="O94" s="223"/>
      <c r="P94" s="295"/>
      <c r="Q94" s="348" t="str">
        <f t="shared" si="35"/>
        <v/>
      </c>
      <c r="R94" s="349"/>
      <c r="S94" s="350"/>
      <c r="T94" s="298"/>
      <c r="U94" s="261"/>
      <c r="V94" s="203"/>
      <c r="W94" s="261"/>
      <c r="X94" s="296" t="str">
        <f t="shared" si="19"/>
        <v/>
      </c>
      <c r="Y94" s="297"/>
      <c r="Z94" s="310" t="str">
        <f t="shared" si="23"/>
        <v/>
      </c>
      <c r="AA94" s="312"/>
      <c r="AB94" s="203"/>
      <c r="AC94" s="261"/>
      <c r="AD94" s="203"/>
      <c r="AE94" s="204"/>
      <c r="AF94" s="341">
        <f t="shared" si="20"/>
        <v>0</v>
      </c>
      <c r="AG94" s="342"/>
      <c r="AH94" s="342"/>
      <c r="AI94" s="343"/>
      <c r="AJ94" s="396" t="str">
        <f t="shared" si="24"/>
        <v/>
      </c>
      <c r="AK94" s="398"/>
      <c r="AL94" s="177"/>
      <c r="AM94" s="177"/>
      <c r="AN94" s="177"/>
      <c r="AO94" s="177"/>
      <c r="AP94" s="177"/>
      <c r="AQ94" s="177"/>
      <c r="AR94" s="177"/>
      <c r="AS94" s="177"/>
      <c r="AT94" s="178"/>
      <c r="AU94" s="87"/>
      <c r="AV94" s="2"/>
      <c r="AW94" s="69" t="str">
        <f>IF(C94="","",DATE(請求書!$K$29,請求書!$Q$29,'実績記録 (２枚用)'!C94))</f>
        <v/>
      </c>
      <c r="AX94" s="52">
        <f t="shared" si="25"/>
        <v>0</v>
      </c>
      <c r="AY94" s="52">
        <f t="shared" si="26"/>
        <v>0</v>
      </c>
      <c r="AZ94" s="52">
        <f t="shared" si="36"/>
        <v>0</v>
      </c>
      <c r="BA94" s="51">
        <f>IF($AK$7="無",0,IF($AK$7="",0,IF($Q94=TIME(0,30,0),コード表!$B$3,IF($Q94=TIME(1,0,0),コード表!$B$4,IF($Q94=TIME(1,30,0),コード表!$B$5,IF($Q94=TIME(2,0,0),コード表!$B$6,IF($Q94=TIME(2,30,0),コード表!$B$7,IF($Q94=TIME(3,0,0),コード表!$B$8,IF($Q94=TIME(3,30,0),コード表!$B$9,IF($Q94=TIME(4,0,0),コード表!$B$10,IF($Q94=TIME(4,30,0),コード表!$B$11,IF($Q94=TIME(5,0,0),コード表!$B$12,IF($Q94=TIME(5,30,0),コード表!$B$13,IF($Q94=TIME(6,0,0),コード表!$B$14,IF($Q94=TIME(6,30,0),コード表!$B$15,IF($Q94=TIME(7,0,0),コード表!$B$16,IF($Q94=TIME(7,30,0),コード表!$B$17,IF($Q94=TIME(8,0,0),コード表!$B$18,IF($Q94=TIME(8,30,0),コード表!$B$19,IF($Q94=TIME(9,0,0),コード表!$B$20,IF($Q94=TIME(9,30,0),コード表!$B$21,IF($Q94=TIME(10,0,0),コード表!$B$22,IF($Q94=TIME(10,30,0),コード表!$B$23,IF($Q94=TIME(11,0,0),コード表!$B$24,IF($Q94=TIME(11,30,0),コード表!$B$25,IF($Q94=TIME(12,0,0),コード表!$B$26,IF($Q94=TIME(12,30,0),コード表!$B$27,IF($Q94=TIME(13,0,0),コード表!$B$28,IF($Q94=TIME(13,30,0),コード表!$B$29,IF($Q94=TIME(14,0,0),コード表!$B$30,IF($Q94=TIME(14,30,0),コード表!$B$31,IF($Q94=TIME(15,0,0),コード表!$B$32,IF($Q94=TIME(15,30,0),コード表!$B$33,IF($Q94=TIME(16,0,0),コード表!$B$34,""))))))))))))))))))))))))))))))))))</f>
        <v>0</v>
      </c>
      <c r="BB94" s="51">
        <f>IF($AK$7="有",0,IF($AK$7="",0,IF($Q94=TIME(0,30,0),コード表!$B$35,IF($Q94=TIME(1,0,0),コード表!$B$36,IF($Q94=TIME(1,30,0),コード表!$B$37,IF($Q94=TIME(2,0,0),コード表!$B$38,IF($Q94=TIME(2,30,0),コード表!$B$39,IF($Q94=TIME(3,0,0),コード表!$B$40,IF($Q94=TIME(3,30,0),コード表!$B$41,IF($Q94=TIME(4,0,0),コード表!$B$42,IF($Q94=TIME(4,30,0),コード表!$B$43,IF($Q94=TIME(5,0,0),コード表!$B$44,IF($Q94=TIME(5,30,0),コード表!$B$45,IF($Q94=TIME(6,0,0),コード表!$B$46,IF($Q94=TIME(6,30,0),コード表!$B$47,IF($Q94=TIME(7,0,0),コード表!$B$48,IF($Q94=TIME(7,30,0),コード表!$B$49,IF($Q94=TIME(8,0,0),コード表!$B$50,IF($Q94=TIME(8,30,0),コード表!$B$51,IF($Q94=TIME(9,0,0),コード表!$B$52,IF($Q94=TIME(9,30,0),コード表!$B$53,IF($Q94=TIME(10,0,0),コード表!$B$54,IF($Q94=TIME(10,30,0),コード表!$B$55,IF($Q94=TIME(11,0,0),コード表!$B$56,IF($Q94=TIME(11,30,0),コード表!$B$57,IF($Q94=TIME(12,0,0),コード表!$B$58,IF($Q94=TIME(12,30,0),コード表!$B$59,IF($Q94=TIME(13,0,0),コード表!$B$60,IF($Q94=TIME(13,30,0),コード表!$B$61,IF($Q94=TIME(14,0,0),コード表!$B$62,IF($Q94=TIME(14,30,0),コード表!$B$63,IF($Q94=TIME(15,0,0),コード表!$B$64,IF($Q94=TIME(15,30,0),コード表!$B$65,IF($Q94=TIME(16,0,0),コード表!$B$66,""))))))))))))))))))))))))))))))))))</f>
        <v>0</v>
      </c>
      <c r="BC94" s="51" t="str">
        <f>IF($AK$7="","",IF($AK$7="有","",IF(T94="","",IF($Q94=TIME(0,30,0),コード表!$B$67,IF($Q94=TIME(1,0,0),コード表!$B$68,IF($Q94=TIME(1,30,0),コード表!$B$69,IF($Q94=TIME(2,0,0),コード表!$B$70,IF($Q94=TIME(2,30,0),コード表!$B$71,IF($Q94=TIME(3,0,0),コード表!$B$72,IF($Q94=TIME(3,30,0),コード表!$B$73,IF($Q94=TIME(4,0,0),コード表!$B$74,IF($Q94=TIME(4,30,0),コード表!$B$75,IF($Q94=TIME(5,0,0),コード表!$B$76,IF($Q94=TIME(5,30,0),コード表!$B$77,IF($Q94=TIME(6,0,0),コード表!$B$78,IF($Q94=TIME(6,30,0),コード表!$B$79,IF($Q94=TIME(7,0,0),コード表!$B$80,IF($Q94=TIME(7,30,0),コード表!$B$81,IF($Q94=TIME(8,0,0),コード表!$B$82,IF($Q94=TIME(8,30,0),コード表!$B$83,IF($Q94=TIME(9,0,0),コード表!$B$84,IF($Q94=TIME(9,30,0),コード表!$B$85,IF($Q94=TIME(10,0,0),コード表!$B$86,IF($Q94=TIME(10,30,0),コード表!$B$87,IF($Q94=TIME(11,0,0),コード表!$B$88,IF($Q94=TIME(11,30,0),コード表!$B$89,IF($Q94=TIME(12,0,0),コード表!$B$90,IF($Q94=TIME(12,30,0),コード表!$B$91,IF($Q94=TIME(13,0,0),コード表!$B$92,IF($Q94=TIME(13,30,0),コード表!$B$93,IF($Q94=TIME(14,0,0),コード表!$B$94,IF($Q94=TIME(14,30,0),コード表!$B$95,IF($Q94=TIME(15,0,0),コード表!$B$96,IF($Q94=TIME(15,30,0),コード表!$B$97,IF($Q94=TIME(16,0,0),コード表!$B$98,"")))))))))))))))))))))))))))))))))))</f>
        <v/>
      </c>
      <c r="BD94" s="51" t="str">
        <f>IF($AK$7="","",IF($AK$7="有","",IF(V94="","",IF($Q94=TIME(0,30,0),コード表!$B$99,IF($Q94=TIME(1,0,0),コード表!$B$100,IF($Q94=TIME(1,30,0),コード表!$B$101,IF($Q94=TIME(2,0,0),コード表!$B$102,IF($Q94=TIME(2,30,0),コード表!$B$103,IF($Q94=TIME(3,0,0),コード表!$B$104,IF($Q94=TIME(3,30,0),コード表!$B$105,IF($Q94=TIME(4,0,0),コード表!$B$106,IF($Q94=TIME(4,30,0),コード表!$B$107,IF($Q94=TIME(5,0,0),コード表!$B$108,IF($Q94=TIME(5,30,0),コード表!$B$109,IF($Q94=TIME(6,0,0),コード表!$B$110,IF($Q94=TIME(6,30,0),コード表!$B$111,IF($Q94=TIME(7,0,0),コード表!$B$112,IF($Q94=TIME(7,30,0),コード表!$B$113,IF($Q94=TIME(8,0,0),コード表!$B$114,IF($Q94=TIME(8,30,0),コード表!$B$115,IF($Q94=TIME(9,0,0),コード表!$B$116,IF($Q94=TIME(9,30,0),コード表!$B$117,IF($Q94=TIME(10,0,0),コード表!$B$118,IF($Q94=TIME(10,30,0),コード表!$B$119,IF($Q94=TIME(11,0,0),コード表!$B$120,IF($Q94=TIME(11,30,0),コード表!$B$121,IF($Q94=TIME(12,0,0),コード表!$B$122,IF($Q94=TIME(12,30,0),コード表!$B$123,IF($Q94=TIME(13,0,0),コード表!$B$124,IF($Q94=TIME(13,30,0),コード表!$B$125,IF($Q94=TIME(14,0,0),コード表!$B$126,IF($Q94=TIME(14,30,0),コード表!$B$127,IF($Q94=TIME(15,0,0),コード表!$B$128,IF($Q94=TIME(15,30,0),コード表!$B$129,IF($Q94=TIME(16,0,0),コード表!$B$130,"")))))))))))))))))))))))))))))))))))</f>
        <v/>
      </c>
      <c r="BE94" s="52" t="str">
        <f t="shared" si="27"/>
        <v/>
      </c>
      <c r="BF94" s="52" t="str">
        <f t="shared" si="28"/>
        <v/>
      </c>
      <c r="BG94" s="52" t="str">
        <f t="shared" si="29"/>
        <v/>
      </c>
      <c r="BH94" s="52" t="str">
        <f t="shared" si="30"/>
        <v/>
      </c>
      <c r="BI94" s="51">
        <f>IF($AK$7="無",0,IF($AK$7="",0,IF($BF94=TIME(0,30,0),コード表!$B$131,IF($BF94=TIME(1,0,0),コード表!$B$132,IF($BF94=TIME(1,30,0),コード表!$B$133,IF($BF94=TIME(2,0,0),コード表!$B$134,IF($BF94=TIME(2,30,0),コード表!$B$135,IF($BF94=TIME(3,0,0),コード表!$B$136))))))))</f>
        <v>0</v>
      </c>
      <c r="BJ94" s="51">
        <f>IF($AK$7="無",0,IF($AK$7="",0,IF($BH94=TIME(0,30,0),コード表!$B$131,IF($BH94=TIME(1,0,0),コード表!$B$132,IF($BH94=TIME(1,30,0),コード表!$B$133,IF($BH94=TIME(2,0,0),コード表!$B$134,IF($BH94=TIME(2,30,0),コード表!$B$135,IF($BH94=TIME(3,0,0),コード表!$B$136,IF($BH94=TIME(3,30,0),コード表!$B$137,IF($BH94=TIME(4,0,0),コード表!$B$138,IF($BH94=TIME(4,30,0),コード表!$B$139,IF($BH94=TIME(5,0,0),コード表!$B$140,IF($BH94=TIME(5,30,0),コード表!$B$141,IF($BH94=TIME(6,0,0),コード表!$B$142))))))))))))))</f>
        <v>0</v>
      </c>
      <c r="BK94" s="51" t="str">
        <f>IF($AK$7="有","",IF(AND(T94="",V94=""),IF($BF94=TIME(0,30,0),コード表!$B$143,IF($BF94=TIME(1,0,0),コード表!$B$144,IF($BF94=TIME(1,30,0),コード表!$B$145,IF($BF94=TIME(2,0,0),コード表!$B$146,IF($BF94=TIME(2,30,0),コード表!$B$147,IF($BF94=TIME(3,0,0),コード表!$B$148)))))),IF(AND(T94="〇",V94=""),IF($BF94=TIME(0,30,0),コード表!$B$155,IF($BF94=TIME(1,0,0),コード表!$B$156,IF($BF94=TIME(1,30,0),コード表!$B$157,IF($BF94=TIME(2,0,0),コード表!$B$158,IF($BF94=TIME(2,30,0),コード表!$B$159,IF($BF94=TIME(3,0,0),コード表!$B$160)))))),IF(AND(T94="",V94="〇"),IF($BF94=TIME(0,30,0),コード表!$B$167,IF($BF94=TIME(1,0,0),コード表!$B$168,IF($BF94=TIME(1,30,0),コード表!$B$169,IF($BF94=TIME(2,0,0),コード表!$B$170,IF($BF94=TIME(2,30,0),コード表!$B$171,IF($BF94=TIME(3,0,0),コード表!$B$172))))))))))</f>
        <v/>
      </c>
      <c r="BL94" s="51" t="str">
        <f>IF($AK$7="有","",IF(AND(T94="",V94=""),IF($BH94=TIME(0,30,0),コード表!$B$143,IF($BH94=TIME(1,0,0),コード表!$B$144,IF($BH94=TIME(1,30,0),コード表!$B$145,IF($BH94=TIME(2,0,0),コード表!$B$146,IF($BH94=TIME(2,30,0),コード表!$B$147,IF($BH94=TIME(3,0,0),コード表!$B$148,IF($BH94=TIME(3,30,0),コード表!$B$149,IF($BH94=TIME(4,0,0),コード表!$B$150,IF($BH94=TIME(4,30,0),コード表!$B$151,IF($BH94=TIME(5,0,0),コード表!$B$152,IF($BH94=TIME(5,30,0),コード表!$B$153,IF($BH94=TIME(6,0,0),コード表!$B$154)))))))))))),IF(AND(T94="〇",V94=""),IF($BH94=TIME(0,30,0),コード表!$B$155,IF($BH94=TIME(1,0,0),コード表!$B$156,IF($BH94=TIME(1,30,0),コード表!$B$157,IF($BH94=TIME(2,0,0),コード表!$B$158,IF($BH94=TIME(2,30,0),コード表!$B$159,IF($BH94=TIME(3,0,0),コード表!$B$160,IF($BH94=TIME(3,30,0),コード表!$B$161,IF($BH94=TIME(4,0,0),コード表!$B$162,IF($BH94=TIME(4,30,0),コード表!$B$163,IF($BH94=TIME(5,0,0),コード表!$B$164,IF($BH94=TIME(5,30,0),コード表!$B$165,IF($BH94=TIME(6,0,0),コード表!$B$166)))))))))))),IF(AND(T94="",V94="〇"),IF($BH94=TIME(0,30,0),コード表!$B$167,IF($BH94=TIME(1,0,0),コード表!$B$168,IF($BH94=TIME(1,30,0),コード表!$B$169,IF($BH94=TIME(2,0,0),コード表!$B$170,IF($BH94=TIME(2,30,0),コード表!$B$171,IF($BH94=TIME(3,0,0),コード表!$B$172,IF($BH94=TIME(3,30,0),コード表!$B$173,IF($BH94=TIME(4,0,0),コード表!$B$174,IF($BH94=TIME(4,30,0),コード表!$B$175,IF($BH94=TIME(5,0,0),コード表!$B$176,IF($BH94=TIME(5,30,0),コード表!$B$177,IF($BH94=TIME(6,0,0),コード表!$B$178))))))))))))))))</f>
        <v/>
      </c>
      <c r="BM94" s="51">
        <f t="shared" si="31"/>
        <v>0</v>
      </c>
      <c r="BN94" s="77">
        <f t="shared" si="21"/>
        <v>0</v>
      </c>
      <c r="BO94" s="51">
        <f>IF(AD94=1,コード表!$B$179,IF(AD94=2,コード表!$B$180,IF(AD94=3,コード表!$B$181,IF(AD94=4,コード表!$B$182,IF(AD94=5,コード表!$B$183,IF('実績記録 (２枚用)'!AD94=6,コード表!$B$184,))))))</f>
        <v>0</v>
      </c>
      <c r="BP94" s="51">
        <f t="shared" si="32"/>
        <v>0</v>
      </c>
      <c r="BQ94" s="60"/>
      <c r="BR94" s="60"/>
      <c r="BS94" s="60"/>
      <c r="BU94" s="1">
        <f t="shared" si="33"/>
        <v>0</v>
      </c>
      <c r="BV94" s="1">
        <f t="shared" si="22"/>
        <v>0</v>
      </c>
      <c r="BW94" s="1">
        <f t="shared" si="22"/>
        <v>0</v>
      </c>
      <c r="BX94" s="1">
        <f t="shared" si="22"/>
        <v>0</v>
      </c>
      <c r="BZ94" s="93">
        <f t="shared" si="34"/>
        <v>0</v>
      </c>
    </row>
    <row r="95" spans="1:78" s="1" customFormat="1" ht="33" customHeight="1" thickTop="1" thickBot="1">
      <c r="A95" s="2"/>
      <c r="B95" s="6"/>
      <c r="C95" s="392"/>
      <c r="D95" s="224"/>
      <c r="E95" s="345" t="str">
        <f t="shared" si="18"/>
        <v/>
      </c>
      <c r="F95" s="346"/>
      <c r="G95" s="356"/>
      <c r="H95" s="357"/>
      <c r="I95" s="88" t="s">
        <v>50</v>
      </c>
      <c r="J95" s="358"/>
      <c r="K95" s="357"/>
      <c r="L95" s="358"/>
      <c r="M95" s="357"/>
      <c r="N95" s="88" t="s">
        <v>50</v>
      </c>
      <c r="O95" s="223"/>
      <c r="P95" s="295"/>
      <c r="Q95" s="348" t="str">
        <f t="shared" si="35"/>
        <v/>
      </c>
      <c r="R95" s="349"/>
      <c r="S95" s="350"/>
      <c r="T95" s="298"/>
      <c r="U95" s="261"/>
      <c r="V95" s="203"/>
      <c r="W95" s="261"/>
      <c r="X95" s="296" t="str">
        <f t="shared" si="19"/>
        <v/>
      </c>
      <c r="Y95" s="297"/>
      <c r="Z95" s="310" t="str">
        <f t="shared" si="23"/>
        <v/>
      </c>
      <c r="AA95" s="312"/>
      <c r="AB95" s="203"/>
      <c r="AC95" s="261"/>
      <c r="AD95" s="203"/>
      <c r="AE95" s="204"/>
      <c r="AF95" s="341">
        <f t="shared" si="20"/>
        <v>0</v>
      </c>
      <c r="AG95" s="342"/>
      <c r="AH95" s="342"/>
      <c r="AI95" s="343"/>
      <c r="AJ95" s="396" t="str">
        <f t="shared" si="24"/>
        <v/>
      </c>
      <c r="AK95" s="398"/>
      <c r="AL95" s="177"/>
      <c r="AM95" s="177"/>
      <c r="AN95" s="177"/>
      <c r="AO95" s="177"/>
      <c r="AP95" s="177"/>
      <c r="AQ95" s="177"/>
      <c r="AR95" s="177"/>
      <c r="AS95" s="177"/>
      <c r="AT95" s="178"/>
      <c r="AU95" s="87"/>
      <c r="AV95" s="2"/>
      <c r="AW95" s="69" t="str">
        <f>IF(C95="","",DATE(請求書!$K$29,請求書!$Q$29,'実績記録 (２枚用)'!C95))</f>
        <v/>
      </c>
      <c r="AX95" s="52">
        <f t="shared" si="25"/>
        <v>0</v>
      </c>
      <c r="AY95" s="52">
        <f t="shared" si="26"/>
        <v>0</v>
      </c>
      <c r="AZ95" s="52">
        <f t="shared" si="36"/>
        <v>0</v>
      </c>
      <c r="BA95" s="51">
        <f>IF($AK$7="無",0,IF($AK$7="",0,IF($Q95=TIME(0,30,0),コード表!$B$3,IF($Q95=TIME(1,0,0),コード表!$B$4,IF($Q95=TIME(1,30,0),コード表!$B$5,IF($Q95=TIME(2,0,0),コード表!$B$6,IF($Q95=TIME(2,30,0),コード表!$B$7,IF($Q95=TIME(3,0,0),コード表!$B$8,IF($Q95=TIME(3,30,0),コード表!$B$9,IF($Q95=TIME(4,0,0),コード表!$B$10,IF($Q95=TIME(4,30,0),コード表!$B$11,IF($Q95=TIME(5,0,0),コード表!$B$12,IF($Q95=TIME(5,30,0),コード表!$B$13,IF($Q95=TIME(6,0,0),コード表!$B$14,IF($Q95=TIME(6,30,0),コード表!$B$15,IF($Q95=TIME(7,0,0),コード表!$B$16,IF($Q95=TIME(7,30,0),コード表!$B$17,IF($Q95=TIME(8,0,0),コード表!$B$18,IF($Q95=TIME(8,30,0),コード表!$B$19,IF($Q95=TIME(9,0,0),コード表!$B$20,IF($Q95=TIME(9,30,0),コード表!$B$21,IF($Q95=TIME(10,0,0),コード表!$B$22,IF($Q95=TIME(10,30,0),コード表!$B$23,IF($Q95=TIME(11,0,0),コード表!$B$24,IF($Q95=TIME(11,30,0),コード表!$B$25,IF($Q95=TIME(12,0,0),コード表!$B$26,IF($Q95=TIME(12,30,0),コード表!$B$27,IF($Q95=TIME(13,0,0),コード表!$B$28,IF($Q95=TIME(13,30,0),コード表!$B$29,IF($Q95=TIME(14,0,0),コード表!$B$30,IF($Q95=TIME(14,30,0),コード表!$B$31,IF($Q95=TIME(15,0,0),コード表!$B$32,IF($Q95=TIME(15,30,0),コード表!$B$33,IF($Q95=TIME(16,0,0),コード表!$B$34,""))))))))))))))))))))))))))))))))))</f>
        <v>0</v>
      </c>
      <c r="BB95" s="51">
        <f>IF($AK$7="有",0,IF($AK$7="",0,IF($Q95=TIME(0,30,0),コード表!$B$35,IF($Q95=TIME(1,0,0),コード表!$B$36,IF($Q95=TIME(1,30,0),コード表!$B$37,IF($Q95=TIME(2,0,0),コード表!$B$38,IF($Q95=TIME(2,30,0),コード表!$B$39,IF($Q95=TIME(3,0,0),コード表!$B$40,IF($Q95=TIME(3,30,0),コード表!$B$41,IF($Q95=TIME(4,0,0),コード表!$B$42,IF($Q95=TIME(4,30,0),コード表!$B$43,IF($Q95=TIME(5,0,0),コード表!$B$44,IF($Q95=TIME(5,30,0),コード表!$B$45,IF($Q95=TIME(6,0,0),コード表!$B$46,IF($Q95=TIME(6,30,0),コード表!$B$47,IF($Q95=TIME(7,0,0),コード表!$B$48,IF($Q95=TIME(7,30,0),コード表!$B$49,IF($Q95=TIME(8,0,0),コード表!$B$50,IF($Q95=TIME(8,30,0),コード表!$B$51,IF($Q95=TIME(9,0,0),コード表!$B$52,IF($Q95=TIME(9,30,0),コード表!$B$53,IF($Q95=TIME(10,0,0),コード表!$B$54,IF($Q95=TIME(10,30,0),コード表!$B$55,IF($Q95=TIME(11,0,0),コード表!$B$56,IF($Q95=TIME(11,30,0),コード表!$B$57,IF($Q95=TIME(12,0,0),コード表!$B$58,IF($Q95=TIME(12,30,0),コード表!$B$59,IF($Q95=TIME(13,0,0),コード表!$B$60,IF($Q95=TIME(13,30,0),コード表!$B$61,IF($Q95=TIME(14,0,0),コード表!$B$62,IF($Q95=TIME(14,30,0),コード表!$B$63,IF($Q95=TIME(15,0,0),コード表!$B$64,IF($Q95=TIME(15,30,0),コード表!$B$65,IF($Q95=TIME(16,0,0),コード表!$B$66,""))))))))))))))))))))))))))))))))))</f>
        <v>0</v>
      </c>
      <c r="BC95" s="51" t="str">
        <f>IF($AK$7="","",IF($AK$7="有","",IF(T95="","",IF($Q95=TIME(0,30,0),コード表!$B$67,IF($Q95=TIME(1,0,0),コード表!$B$68,IF($Q95=TIME(1,30,0),コード表!$B$69,IF($Q95=TIME(2,0,0),コード表!$B$70,IF($Q95=TIME(2,30,0),コード表!$B$71,IF($Q95=TIME(3,0,0),コード表!$B$72,IF($Q95=TIME(3,30,0),コード表!$B$73,IF($Q95=TIME(4,0,0),コード表!$B$74,IF($Q95=TIME(4,30,0),コード表!$B$75,IF($Q95=TIME(5,0,0),コード表!$B$76,IF($Q95=TIME(5,30,0),コード表!$B$77,IF($Q95=TIME(6,0,0),コード表!$B$78,IF($Q95=TIME(6,30,0),コード表!$B$79,IF($Q95=TIME(7,0,0),コード表!$B$80,IF($Q95=TIME(7,30,0),コード表!$B$81,IF($Q95=TIME(8,0,0),コード表!$B$82,IF($Q95=TIME(8,30,0),コード表!$B$83,IF($Q95=TIME(9,0,0),コード表!$B$84,IF($Q95=TIME(9,30,0),コード表!$B$85,IF($Q95=TIME(10,0,0),コード表!$B$86,IF($Q95=TIME(10,30,0),コード表!$B$87,IF($Q95=TIME(11,0,0),コード表!$B$88,IF($Q95=TIME(11,30,0),コード表!$B$89,IF($Q95=TIME(12,0,0),コード表!$B$90,IF($Q95=TIME(12,30,0),コード表!$B$91,IF($Q95=TIME(13,0,0),コード表!$B$92,IF($Q95=TIME(13,30,0),コード表!$B$93,IF($Q95=TIME(14,0,0),コード表!$B$94,IF($Q95=TIME(14,30,0),コード表!$B$95,IF($Q95=TIME(15,0,0),コード表!$B$96,IF($Q95=TIME(15,30,0),コード表!$B$97,IF($Q95=TIME(16,0,0),コード表!$B$98,"")))))))))))))))))))))))))))))))))))</f>
        <v/>
      </c>
      <c r="BD95" s="51" t="str">
        <f>IF($AK$7="","",IF($AK$7="有","",IF(V95="","",IF($Q95=TIME(0,30,0),コード表!$B$99,IF($Q95=TIME(1,0,0),コード表!$B$100,IF($Q95=TIME(1,30,0),コード表!$B$101,IF($Q95=TIME(2,0,0),コード表!$B$102,IF($Q95=TIME(2,30,0),コード表!$B$103,IF($Q95=TIME(3,0,0),コード表!$B$104,IF($Q95=TIME(3,30,0),コード表!$B$105,IF($Q95=TIME(4,0,0),コード表!$B$106,IF($Q95=TIME(4,30,0),コード表!$B$107,IF($Q95=TIME(5,0,0),コード表!$B$108,IF($Q95=TIME(5,30,0),コード表!$B$109,IF($Q95=TIME(6,0,0),コード表!$B$110,IF($Q95=TIME(6,30,0),コード表!$B$111,IF($Q95=TIME(7,0,0),コード表!$B$112,IF($Q95=TIME(7,30,0),コード表!$B$113,IF($Q95=TIME(8,0,0),コード表!$B$114,IF($Q95=TIME(8,30,0),コード表!$B$115,IF($Q95=TIME(9,0,0),コード表!$B$116,IF($Q95=TIME(9,30,0),コード表!$B$117,IF($Q95=TIME(10,0,0),コード表!$B$118,IF($Q95=TIME(10,30,0),コード表!$B$119,IF($Q95=TIME(11,0,0),コード表!$B$120,IF($Q95=TIME(11,30,0),コード表!$B$121,IF($Q95=TIME(12,0,0),コード表!$B$122,IF($Q95=TIME(12,30,0),コード表!$B$123,IF($Q95=TIME(13,0,0),コード表!$B$124,IF($Q95=TIME(13,30,0),コード表!$B$125,IF($Q95=TIME(14,0,0),コード表!$B$126,IF($Q95=TIME(14,30,0),コード表!$B$127,IF($Q95=TIME(15,0,0),コード表!$B$128,IF($Q95=TIME(15,30,0),コード表!$B$129,IF($Q95=TIME(16,0,0),コード表!$B$130,"")))))))))))))))))))))))))))))))))))</f>
        <v/>
      </c>
      <c r="BE95" s="52" t="str">
        <f t="shared" si="27"/>
        <v/>
      </c>
      <c r="BF95" s="52" t="str">
        <f t="shared" si="28"/>
        <v/>
      </c>
      <c r="BG95" s="52" t="str">
        <f t="shared" si="29"/>
        <v/>
      </c>
      <c r="BH95" s="52" t="str">
        <f t="shared" si="30"/>
        <v/>
      </c>
      <c r="BI95" s="51">
        <f>IF($AK$7="無",0,IF($AK$7="",0,IF($BF95=TIME(0,30,0),コード表!$B$131,IF($BF95=TIME(1,0,0),コード表!$B$132,IF($BF95=TIME(1,30,0),コード表!$B$133,IF($BF95=TIME(2,0,0),コード表!$B$134,IF($BF95=TIME(2,30,0),コード表!$B$135,IF($BF95=TIME(3,0,0),コード表!$B$136))))))))</f>
        <v>0</v>
      </c>
      <c r="BJ95" s="51">
        <f>IF($AK$7="無",0,IF($AK$7="",0,IF($BH95=TIME(0,30,0),コード表!$B$131,IF($BH95=TIME(1,0,0),コード表!$B$132,IF($BH95=TIME(1,30,0),コード表!$B$133,IF($BH95=TIME(2,0,0),コード表!$B$134,IF($BH95=TIME(2,30,0),コード表!$B$135,IF($BH95=TIME(3,0,0),コード表!$B$136,IF($BH95=TIME(3,30,0),コード表!$B$137,IF($BH95=TIME(4,0,0),コード表!$B$138,IF($BH95=TIME(4,30,0),コード表!$B$139,IF($BH95=TIME(5,0,0),コード表!$B$140,IF($BH95=TIME(5,30,0),コード表!$B$141,IF($BH95=TIME(6,0,0),コード表!$B$142))))))))))))))</f>
        <v>0</v>
      </c>
      <c r="BK95" s="51" t="str">
        <f>IF($AK$7="有","",IF(AND(T95="",V95=""),IF($BF95=TIME(0,30,0),コード表!$B$143,IF($BF95=TIME(1,0,0),コード表!$B$144,IF($BF95=TIME(1,30,0),コード表!$B$145,IF($BF95=TIME(2,0,0),コード表!$B$146,IF($BF95=TIME(2,30,0),コード表!$B$147,IF($BF95=TIME(3,0,0),コード表!$B$148)))))),IF(AND(T95="〇",V95=""),IF($BF95=TIME(0,30,0),コード表!$B$155,IF($BF95=TIME(1,0,0),コード表!$B$156,IF($BF95=TIME(1,30,0),コード表!$B$157,IF($BF95=TIME(2,0,0),コード表!$B$158,IF($BF95=TIME(2,30,0),コード表!$B$159,IF($BF95=TIME(3,0,0),コード表!$B$160)))))),IF(AND(T95="",V95="〇"),IF($BF95=TIME(0,30,0),コード表!$B$167,IF($BF95=TIME(1,0,0),コード表!$B$168,IF($BF95=TIME(1,30,0),コード表!$B$169,IF($BF95=TIME(2,0,0),コード表!$B$170,IF($BF95=TIME(2,30,0),コード表!$B$171,IF($BF95=TIME(3,0,0),コード表!$B$172))))))))))</f>
        <v/>
      </c>
      <c r="BL95" s="51" t="str">
        <f>IF($AK$7="有","",IF(AND(T95="",V95=""),IF($BH95=TIME(0,30,0),コード表!$B$143,IF($BH95=TIME(1,0,0),コード表!$B$144,IF($BH95=TIME(1,30,0),コード表!$B$145,IF($BH95=TIME(2,0,0),コード表!$B$146,IF($BH95=TIME(2,30,0),コード表!$B$147,IF($BH95=TIME(3,0,0),コード表!$B$148,IF($BH95=TIME(3,30,0),コード表!$B$149,IF($BH95=TIME(4,0,0),コード表!$B$150,IF($BH95=TIME(4,30,0),コード表!$B$151,IF($BH95=TIME(5,0,0),コード表!$B$152,IF($BH95=TIME(5,30,0),コード表!$B$153,IF($BH95=TIME(6,0,0),コード表!$B$154)))))))))))),IF(AND(T95="〇",V95=""),IF($BH95=TIME(0,30,0),コード表!$B$155,IF($BH95=TIME(1,0,0),コード表!$B$156,IF($BH95=TIME(1,30,0),コード表!$B$157,IF($BH95=TIME(2,0,0),コード表!$B$158,IF($BH95=TIME(2,30,0),コード表!$B$159,IF($BH95=TIME(3,0,0),コード表!$B$160,IF($BH95=TIME(3,30,0),コード表!$B$161,IF($BH95=TIME(4,0,0),コード表!$B$162,IF($BH95=TIME(4,30,0),コード表!$B$163,IF($BH95=TIME(5,0,0),コード表!$B$164,IF($BH95=TIME(5,30,0),コード表!$B$165,IF($BH95=TIME(6,0,0),コード表!$B$166)))))))))))),IF(AND(T95="",V95="〇"),IF($BH95=TIME(0,30,0),コード表!$B$167,IF($BH95=TIME(1,0,0),コード表!$B$168,IF($BH95=TIME(1,30,0),コード表!$B$169,IF($BH95=TIME(2,0,0),コード表!$B$170,IF($BH95=TIME(2,30,0),コード表!$B$171,IF($BH95=TIME(3,0,0),コード表!$B$172,IF($BH95=TIME(3,30,0),コード表!$B$173,IF($BH95=TIME(4,0,0),コード表!$B$174,IF($BH95=TIME(4,30,0),コード表!$B$175,IF($BH95=TIME(5,0,0),コード表!$B$176,IF($BH95=TIME(5,30,0),コード表!$B$177,IF($BH95=TIME(6,0,0),コード表!$B$178))))))))))))))))</f>
        <v/>
      </c>
      <c r="BM95" s="51">
        <f t="shared" si="31"/>
        <v>0</v>
      </c>
      <c r="BN95" s="77">
        <f t="shared" si="21"/>
        <v>0</v>
      </c>
      <c r="BO95" s="51">
        <f>IF(AD95=1,コード表!$B$179,IF(AD95=2,コード表!$B$180,IF(AD95=3,コード表!$B$181,IF(AD95=4,コード表!$B$182,IF(AD95=5,コード表!$B$183,IF('実績記録 (２枚用)'!AD95=6,コード表!$B$184,))))))</f>
        <v>0</v>
      </c>
      <c r="BP95" s="51">
        <f t="shared" si="32"/>
        <v>0</v>
      </c>
      <c r="BQ95" s="60"/>
      <c r="BR95" s="60"/>
      <c r="BS95" s="60"/>
      <c r="BU95" s="1">
        <f t="shared" si="33"/>
        <v>0</v>
      </c>
      <c r="BV95" s="1">
        <f t="shared" si="22"/>
        <v>0</v>
      </c>
      <c r="BW95" s="1">
        <f t="shared" si="22"/>
        <v>0</v>
      </c>
      <c r="BX95" s="1">
        <f t="shared" si="22"/>
        <v>0</v>
      </c>
      <c r="BZ95" s="93">
        <f t="shared" si="34"/>
        <v>0</v>
      </c>
    </row>
    <row r="96" spans="1:78" s="1" customFormat="1" ht="33" customHeight="1" thickTop="1" thickBot="1">
      <c r="A96" s="2"/>
      <c r="B96" s="6"/>
      <c r="C96" s="392"/>
      <c r="D96" s="224"/>
      <c r="E96" s="345" t="str">
        <f t="shared" si="18"/>
        <v/>
      </c>
      <c r="F96" s="346"/>
      <c r="G96" s="356"/>
      <c r="H96" s="357"/>
      <c r="I96" s="88" t="s">
        <v>50</v>
      </c>
      <c r="J96" s="358"/>
      <c r="K96" s="357"/>
      <c r="L96" s="358"/>
      <c r="M96" s="357"/>
      <c r="N96" s="88" t="s">
        <v>50</v>
      </c>
      <c r="O96" s="223"/>
      <c r="P96" s="295"/>
      <c r="Q96" s="348" t="str">
        <f t="shared" si="35"/>
        <v/>
      </c>
      <c r="R96" s="349"/>
      <c r="S96" s="350"/>
      <c r="T96" s="298"/>
      <c r="U96" s="261"/>
      <c r="V96" s="203"/>
      <c r="W96" s="261"/>
      <c r="X96" s="296" t="str">
        <f t="shared" si="19"/>
        <v/>
      </c>
      <c r="Y96" s="297"/>
      <c r="Z96" s="310" t="str">
        <f t="shared" si="23"/>
        <v/>
      </c>
      <c r="AA96" s="312"/>
      <c r="AB96" s="203"/>
      <c r="AC96" s="261"/>
      <c r="AD96" s="203"/>
      <c r="AE96" s="204"/>
      <c r="AF96" s="341">
        <f t="shared" si="20"/>
        <v>0</v>
      </c>
      <c r="AG96" s="342"/>
      <c r="AH96" s="342"/>
      <c r="AI96" s="343"/>
      <c r="AJ96" s="396" t="str">
        <f t="shared" si="24"/>
        <v/>
      </c>
      <c r="AK96" s="398"/>
      <c r="AL96" s="177"/>
      <c r="AM96" s="177"/>
      <c r="AN96" s="177"/>
      <c r="AO96" s="177"/>
      <c r="AP96" s="177"/>
      <c r="AQ96" s="177"/>
      <c r="AR96" s="177"/>
      <c r="AS96" s="177"/>
      <c r="AT96" s="178"/>
      <c r="AU96" s="87"/>
      <c r="AV96" s="2"/>
      <c r="AW96" s="69" t="str">
        <f>IF(C96="","",DATE(請求書!$K$29,請求書!$Q$29,'実績記録 (２枚用)'!C96))</f>
        <v/>
      </c>
      <c r="AX96" s="52">
        <f t="shared" si="25"/>
        <v>0</v>
      </c>
      <c r="AY96" s="52">
        <f t="shared" si="26"/>
        <v>0</v>
      </c>
      <c r="AZ96" s="52">
        <f t="shared" si="36"/>
        <v>0</v>
      </c>
      <c r="BA96" s="51">
        <f>IF($AK$7="無",0,IF($AK$7="",0,IF($Q96=TIME(0,30,0),コード表!$B$3,IF($Q96=TIME(1,0,0),コード表!$B$4,IF($Q96=TIME(1,30,0),コード表!$B$5,IF($Q96=TIME(2,0,0),コード表!$B$6,IF($Q96=TIME(2,30,0),コード表!$B$7,IF($Q96=TIME(3,0,0),コード表!$B$8,IF($Q96=TIME(3,30,0),コード表!$B$9,IF($Q96=TIME(4,0,0),コード表!$B$10,IF($Q96=TIME(4,30,0),コード表!$B$11,IF($Q96=TIME(5,0,0),コード表!$B$12,IF($Q96=TIME(5,30,0),コード表!$B$13,IF($Q96=TIME(6,0,0),コード表!$B$14,IF($Q96=TIME(6,30,0),コード表!$B$15,IF($Q96=TIME(7,0,0),コード表!$B$16,IF($Q96=TIME(7,30,0),コード表!$B$17,IF($Q96=TIME(8,0,0),コード表!$B$18,IF($Q96=TIME(8,30,0),コード表!$B$19,IF($Q96=TIME(9,0,0),コード表!$B$20,IF($Q96=TIME(9,30,0),コード表!$B$21,IF($Q96=TIME(10,0,0),コード表!$B$22,IF($Q96=TIME(10,30,0),コード表!$B$23,IF($Q96=TIME(11,0,0),コード表!$B$24,IF($Q96=TIME(11,30,0),コード表!$B$25,IF($Q96=TIME(12,0,0),コード表!$B$26,IF($Q96=TIME(12,30,0),コード表!$B$27,IF($Q96=TIME(13,0,0),コード表!$B$28,IF($Q96=TIME(13,30,0),コード表!$B$29,IF($Q96=TIME(14,0,0),コード表!$B$30,IF($Q96=TIME(14,30,0),コード表!$B$31,IF($Q96=TIME(15,0,0),コード表!$B$32,IF($Q96=TIME(15,30,0),コード表!$B$33,IF($Q96=TIME(16,0,0),コード表!$B$34,""))))))))))))))))))))))))))))))))))</f>
        <v>0</v>
      </c>
      <c r="BB96" s="51">
        <f>IF($AK$7="有",0,IF($AK$7="",0,IF($Q96=TIME(0,30,0),コード表!$B$35,IF($Q96=TIME(1,0,0),コード表!$B$36,IF($Q96=TIME(1,30,0),コード表!$B$37,IF($Q96=TIME(2,0,0),コード表!$B$38,IF($Q96=TIME(2,30,0),コード表!$B$39,IF($Q96=TIME(3,0,0),コード表!$B$40,IF($Q96=TIME(3,30,0),コード表!$B$41,IF($Q96=TIME(4,0,0),コード表!$B$42,IF($Q96=TIME(4,30,0),コード表!$B$43,IF($Q96=TIME(5,0,0),コード表!$B$44,IF($Q96=TIME(5,30,0),コード表!$B$45,IF($Q96=TIME(6,0,0),コード表!$B$46,IF($Q96=TIME(6,30,0),コード表!$B$47,IF($Q96=TIME(7,0,0),コード表!$B$48,IF($Q96=TIME(7,30,0),コード表!$B$49,IF($Q96=TIME(8,0,0),コード表!$B$50,IF($Q96=TIME(8,30,0),コード表!$B$51,IF($Q96=TIME(9,0,0),コード表!$B$52,IF($Q96=TIME(9,30,0),コード表!$B$53,IF($Q96=TIME(10,0,0),コード表!$B$54,IF($Q96=TIME(10,30,0),コード表!$B$55,IF($Q96=TIME(11,0,0),コード表!$B$56,IF($Q96=TIME(11,30,0),コード表!$B$57,IF($Q96=TIME(12,0,0),コード表!$B$58,IF($Q96=TIME(12,30,0),コード表!$B$59,IF($Q96=TIME(13,0,0),コード表!$B$60,IF($Q96=TIME(13,30,0),コード表!$B$61,IF($Q96=TIME(14,0,0),コード表!$B$62,IF($Q96=TIME(14,30,0),コード表!$B$63,IF($Q96=TIME(15,0,0),コード表!$B$64,IF($Q96=TIME(15,30,0),コード表!$B$65,IF($Q96=TIME(16,0,0),コード表!$B$66,""))))))))))))))))))))))))))))))))))</f>
        <v>0</v>
      </c>
      <c r="BC96" s="51" t="str">
        <f>IF($AK$7="","",IF($AK$7="有","",IF(T96="","",IF($Q96=TIME(0,30,0),コード表!$B$67,IF($Q96=TIME(1,0,0),コード表!$B$68,IF($Q96=TIME(1,30,0),コード表!$B$69,IF($Q96=TIME(2,0,0),コード表!$B$70,IF($Q96=TIME(2,30,0),コード表!$B$71,IF($Q96=TIME(3,0,0),コード表!$B$72,IF($Q96=TIME(3,30,0),コード表!$B$73,IF($Q96=TIME(4,0,0),コード表!$B$74,IF($Q96=TIME(4,30,0),コード表!$B$75,IF($Q96=TIME(5,0,0),コード表!$B$76,IF($Q96=TIME(5,30,0),コード表!$B$77,IF($Q96=TIME(6,0,0),コード表!$B$78,IF($Q96=TIME(6,30,0),コード表!$B$79,IF($Q96=TIME(7,0,0),コード表!$B$80,IF($Q96=TIME(7,30,0),コード表!$B$81,IF($Q96=TIME(8,0,0),コード表!$B$82,IF($Q96=TIME(8,30,0),コード表!$B$83,IF($Q96=TIME(9,0,0),コード表!$B$84,IF($Q96=TIME(9,30,0),コード表!$B$85,IF($Q96=TIME(10,0,0),コード表!$B$86,IF($Q96=TIME(10,30,0),コード表!$B$87,IF($Q96=TIME(11,0,0),コード表!$B$88,IF($Q96=TIME(11,30,0),コード表!$B$89,IF($Q96=TIME(12,0,0),コード表!$B$90,IF($Q96=TIME(12,30,0),コード表!$B$91,IF($Q96=TIME(13,0,0),コード表!$B$92,IF($Q96=TIME(13,30,0),コード表!$B$93,IF($Q96=TIME(14,0,0),コード表!$B$94,IF($Q96=TIME(14,30,0),コード表!$B$95,IF($Q96=TIME(15,0,0),コード表!$B$96,IF($Q96=TIME(15,30,0),コード表!$B$97,IF($Q96=TIME(16,0,0),コード表!$B$98,"")))))))))))))))))))))))))))))))))))</f>
        <v/>
      </c>
      <c r="BD96" s="51" t="str">
        <f>IF($AK$7="","",IF($AK$7="有","",IF(V96="","",IF($Q96=TIME(0,30,0),コード表!$B$99,IF($Q96=TIME(1,0,0),コード表!$B$100,IF($Q96=TIME(1,30,0),コード表!$B$101,IF($Q96=TIME(2,0,0),コード表!$B$102,IF($Q96=TIME(2,30,0),コード表!$B$103,IF($Q96=TIME(3,0,0),コード表!$B$104,IF($Q96=TIME(3,30,0),コード表!$B$105,IF($Q96=TIME(4,0,0),コード表!$B$106,IF($Q96=TIME(4,30,0),コード表!$B$107,IF($Q96=TIME(5,0,0),コード表!$B$108,IF($Q96=TIME(5,30,0),コード表!$B$109,IF($Q96=TIME(6,0,0),コード表!$B$110,IF($Q96=TIME(6,30,0),コード表!$B$111,IF($Q96=TIME(7,0,0),コード表!$B$112,IF($Q96=TIME(7,30,0),コード表!$B$113,IF($Q96=TIME(8,0,0),コード表!$B$114,IF($Q96=TIME(8,30,0),コード表!$B$115,IF($Q96=TIME(9,0,0),コード表!$B$116,IF($Q96=TIME(9,30,0),コード表!$B$117,IF($Q96=TIME(10,0,0),コード表!$B$118,IF($Q96=TIME(10,30,0),コード表!$B$119,IF($Q96=TIME(11,0,0),コード表!$B$120,IF($Q96=TIME(11,30,0),コード表!$B$121,IF($Q96=TIME(12,0,0),コード表!$B$122,IF($Q96=TIME(12,30,0),コード表!$B$123,IF($Q96=TIME(13,0,0),コード表!$B$124,IF($Q96=TIME(13,30,0),コード表!$B$125,IF($Q96=TIME(14,0,0),コード表!$B$126,IF($Q96=TIME(14,30,0),コード表!$B$127,IF($Q96=TIME(15,0,0),コード表!$B$128,IF($Q96=TIME(15,30,0),コード表!$B$129,IF($Q96=TIME(16,0,0),コード表!$B$130,"")))))))))))))))))))))))))))))))))))</f>
        <v/>
      </c>
      <c r="BE96" s="52" t="str">
        <f t="shared" si="27"/>
        <v/>
      </c>
      <c r="BF96" s="52" t="str">
        <f t="shared" si="28"/>
        <v/>
      </c>
      <c r="BG96" s="52" t="str">
        <f t="shared" si="29"/>
        <v/>
      </c>
      <c r="BH96" s="52" t="str">
        <f t="shared" si="30"/>
        <v/>
      </c>
      <c r="BI96" s="51">
        <f>IF($AK$7="無",0,IF($AK$7="",0,IF($BF96=TIME(0,30,0),コード表!$B$131,IF($BF96=TIME(1,0,0),コード表!$B$132,IF($BF96=TIME(1,30,0),コード表!$B$133,IF($BF96=TIME(2,0,0),コード表!$B$134,IF($BF96=TIME(2,30,0),コード表!$B$135,IF($BF96=TIME(3,0,0),コード表!$B$136))))))))</f>
        <v>0</v>
      </c>
      <c r="BJ96" s="51">
        <f>IF($AK$7="無",0,IF($AK$7="",0,IF($BH96=TIME(0,30,0),コード表!$B$131,IF($BH96=TIME(1,0,0),コード表!$B$132,IF($BH96=TIME(1,30,0),コード表!$B$133,IF($BH96=TIME(2,0,0),コード表!$B$134,IF($BH96=TIME(2,30,0),コード表!$B$135,IF($BH96=TIME(3,0,0),コード表!$B$136,IF($BH96=TIME(3,30,0),コード表!$B$137,IF($BH96=TIME(4,0,0),コード表!$B$138,IF($BH96=TIME(4,30,0),コード表!$B$139,IF($BH96=TIME(5,0,0),コード表!$B$140,IF($BH96=TIME(5,30,0),コード表!$B$141,IF($BH96=TIME(6,0,0),コード表!$B$142))))))))))))))</f>
        <v>0</v>
      </c>
      <c r="BK96" s="51" t="str">
        <f>IF($AK$7="有","",IF(AND(T96="",V96=""),IF($BF96=TIME(0,30,0),コード表!$B$143,IF($BF96=TIME(1,0,0),コード表!$B$144,IF($BF96=TIME(1,30,0),コード表!$B$145,IF($BF96=TIME(2,0,0),コード表!$B$146,IF($BF96=TIME(2,30,0),コード表!$B$147,IF($BF96=TIME(3,0,0),コード表!$B$148)))))),IF(AND(T96="〇",V96=""),IF($BF96=TIME(0,30,0),コード表!$B$155,IF($BF96=TIME(1,0,0),コード表!$B$156,IF($BF96=TIME(1,30,0),コード表!$B$157,IF($BF96=TIME(2,0,0),コード表!$B$158,IF($BF96=TIME(2,30,0),コード表!$B$159,IF($BF96=TIME(3,0,0),コード表!$B$160)))))),IF(AND(T96="",V96="〇"),IF($BF96=TIME(0,30,0),コード表!$B$167,IF($BF96=TIME(1,0,0),コード表!$B$168,IF($BF96=TIME(1,30,0),コード表!$B$169,IF($BF96=TIME(2,0,0),コード表!$B$170,IF($BF96=TIME(2,30,0),コード表!$B$171,IF($BF96=TIME(3,0,0),コード表!$B$172))))))))))</f>
        <v/>
      </c>
      <c r="BL96" s="51" t="str">
        <f>IF($AK$7="有","",IF(AND(T96="",V96=""),IF($BH96=TIME(0,30,0),コード表!$B$143,IF($BH96=TIME(1,0,0),コード表!$B$144,IF($BH96=TIME(1,30,0),コード表!$B$145,IF($BH96=TIME(2,0,0),コード表!$B$146,IF($BH96=TIME(2,30,0),コード表!$B$147,IF($BH96=TIME(3,0,0),コード表!$B$148,IF($BH96=TIME(3,30,0),コード表!$B$149,IF($BH96=TIME(4,0,0),コード表!$B$150,IF($BH96=TIME(4,30,0),コード表!$B$151,IF($BH96=TIME(5,0,0),コード表!$B$152,IF($BH96=TIME(5,30,0),コード表!$B$153,IF($BH96=TIME(6,0,0),コード表!$B$154)))))))))))),IF(AND(T96="〇",V96=""),IF($BH96=TIME(0,30,0),コード表!$B$155,IF($BH96=TIME(1,0,0),コード表!$B$156,IF($BH96=TIME(1,30,0),コード表!$B$157,IF($BH96=TIME(2,0,0),コード表!$B$158,IF($BH96=TIME(2,30,0),コード表!$B$159,IF($BH96=TIME(3,0,0),コード表!$B$160,IF($BH96=TIME(3,30,0),コード表!$B$161,IF($BH96=TIME(4,0,0),コード表!$B$162,IF($BH96=TIME(4,30,0),コード表!$B$163,IF($BH96=TIME(5,0,0),コード表!$B$164,IF($BH96=TIME(5,30,0),コード表!$B$165,IF($BH96=TIME(6,0,0),コード表!$B$166)))))))))))),IF(AND(T96="",V96="〇"),IF($BH96=TIME(0,30,0),コード表!$B$167,IF($BH96=TIME(1,0,0),コード表!$B$168,IF($BH96=TIME(1,30,0),コード表!$B$169,IF($BH96=TIME(2,0,0),コード表!$B$170,IF($BH96=TIME(2,30,0),コード表!$B$171,IF($BH96=TIME(3,0,0),コード表!$B$172,IF($BH96=TIME(3,30,0),コード表!$B$173,IF($BH96=TIME(4,0,0),コード表!$B$174,IF($BH96=TIME(4,30,0),コード表!$B$175,IF($BH96=TIME(5,0,0),コード表!$B$176,IF($BH96=TIME(5,30,0),コード表!$B$177,IF($BH96=TIME(6,0,0),コード表!$B$178))))))))))))))))</f>
        <v/>
      </c>
      <c r="BM96" s="51">
        <f t="shared" si="31"/>
        <v>0</v>
      </c>
      <c r="BN96" s="77">
        <f t="shared" si="21"/>
        <v>0</v>
      </c>
      <c r="BO96" s="51">
        <f>IF(AD96=1,コード表!$B$179,IF(AD96=2,コード表!$B$180,IF(AD96=3,コード表!$B$181,IF(AD96=4,コード表!$B$182,IF(AD96=5,コード表!$B$183,IF('実績記録 (２枚用)'!AD96=6,コード表!$B$184,))))))</f>
        <v>0</v>
      </c>
      <c r="BP96" s="51">
        <f t="shared" si="32"/>
        <v>0</v>
      </c>
      <c r="BQ96" s="60"/>
      <c r="BR96" s="60"/>
      <c r="BS96" s="60"/>
      <c r="BU96" s="1">
        <f t="shared" si="33"/>
        <v>0</v>
      </c>
      <c r="BV96" s="1">
        <f t="shared" si="22"/>
        <v>0</v>
      </c>
      <c r="BW96" s="1">
        <f t="shared" si="22"/>
        <v>0</v>
      </c>
      <c r="BX96" s="1">
        <f t="shared" si="22"/>
        <v>0</v>
      </c>
      <c r="BZ96" s="93">
        <f t="shared" si="34"/>
        <v>0</v>
      </c>
    </row>
    <row r="97" spans="1:78" s="1" customFormat="1" ht="33" customHeight="1" thickTop="1" thickBot="1">
      <c r="A97" s="2"/>
      <c r="B97" s="6"/>
      <c r="C97" s="392"/>
      <c r="D97" s="224"/>
      <c r="E97" s="345" t="str">
        <f t="shared" si="18"/>
        <v/>
      </c>
      <c r="F97" s="346"/>
      <c r="G97" s="356"/>
      <c r="H97" s="357"/>
      <c r="I97" s="88" t="s">
        <v>50</v>
      </c>
      <c r="J97" s="358"/>
      <c r="K97" s="357"/>
      <c r="L97" s="358"/>
      <c r="M97" s="357"/>
      <c r="N97" s="88" t="s">
        <v>50</v>
      </c>
      <c r="O97" s="223"/>
      <c r="P97" s="295"/>
      <c r="Q97" s="348" t="str">
        <f t="shared" si="35"/>
        <v/>
      </c>
      <c r="R97" s="349"/>
      <c r="S97" s="350"/>
      <c r="T97" s="298"/>
      <c r="U97" s="261"/>
      <c r="V97" s="203"/>
      <c r="W97" s="261"/>
      <c r="X97" s="296" t="str">
        <f t="shared" si="19"/>
        <v/>
      </c>
      <c r="Y97" s="297"/>
      <c r="Z97" s="310" t="str">
        <f t="shared" si="23"/>
        <v/>
      </c>
      <c r="AA97" s="312"/>
      <c r="AB97" s="203"/>
      <c r="AC97" s="261"/>
      <c r="AD97" s="203"/>
      <c r="AE97" s="204"/>
      <c r="AF97" s="341">
        <f t="shared" si="20"/>
        <v>0</v>
      </c>
      <c r="AG97" s="342"/>
      <c r="AH97" s="342"/>
      <c r="AI97" s="343"/>
      <c r="AJ97" s="396" t="str">
        <f t="shared" si="24"/>
        <v/>
      </c>
      <c r="AK97" s="398"/>
      <c r="AL97" s="177"/>
      <c r="AM97" s="177"/>
      <c r="AN97" s="177"/>
      <c r="AO97" s="177"/>
      <c r="AP97" s="177"/>
      <c r="AQ97" s="177"/>
      <c r="AR97" s="177"/>
      <c r="AS97" s="177"/>
      <c r="AT97" s="178"/>
      <c r="AU97" s="87"/>
      <c r="AV97" s="2"/>
      <c r="AW97" s="69" t="str">
        <f>IF(C97="","",DATE(請求書!$K$29,請求書!$Q$29,'実績記録 (２枚用)'!C97))</f>
        <v/>
      </c>
      <c r="AX97" s="52">
        <f t="shared" si="25"/>
        <v>0</v>
      </c>
      <c r="AY97" s="52">
        <f t="shared" si="26"/>
        <v>0</v>
      </c>
      <c r="AZ97" s="52">
        <f t="shared" si="36"/>
        <v>0</v>
      </c>
      <c r="BA97" s="51">
        <f>IF($AK$7="無",0,IF($AK$7="",0,IF($Q97=TIME(0,30,0),コード表!$B$3,IF($Q97=TIME(1,0,0),コード表!$B$4,IF($Q97=TIME(1,30,0),コード表!$B$5,IF($Q97=TIME(2,0,0),コード表!$B$6,IF($Q97=TIME(2,30,0),コード表!$B$7,IF($Q97=TIME(3,0,0),コード表!$B$8,IF($Q97=TIME(3,30,0),コード表!$B$9,IF($Q97=TIME(4,0,0),コード表!$B$10,IF($Q97=TIME(4,30,0),コード表!$B$11,IF($Q97=TIME(5,0,0),コード表!$B$12,IF($Q97=TIME(5,30,0),コード表!$B$13,IF($Q97=TIME(6,0,0),コード表!$B$14,IF($Q97=TIME(6,30,0),コード表!$B$15,IF($Q97=TIME(7,0,0),コード表!$B$16,IF($Q97=TIME(7,30,0),コード表!$B$17,IF($Q97=TIME(8,0,0),コード表!$B$18,IF($Q97=TIME(8,30,0),コード表!$B$19,IF($Q97=TIME(9,0,0),コード表!$B$20,IF($Q97=TIME(9,30,0),コード表!$B$21,IF($Q97=TIME(10,0,0),コード表!$B$22,IF($Q97=TIME(10,30,0),コード表!$B$23,IF($Q97=TIME(11,0,0),コード表!$B$24,IF($Q97=TIME(11,30,0),コード表!$B$25,IF($Q97=TIME(12,0,0),コード表!$B$26,IF($Q97=TIME(12,30,0),コード表!$B$27,IF($Q97=TIME(13,0,0),コード表!$B$28,IF($Q97=TIME(13,30,0),コード表!$B$29,IF($Q97=TIME(14,0,0),コード表!$B$30,IF($Q97=TIME(14,30,0),コード表!$B$31,IF($Q97=TIME(15,0,0),コード表!$B$32,IF($Q97=TIME(15,30,0),コード表!$B$33,IF($Q97=TIME(16,0,0),コード表!$B$34,""))))))))))))))))))))))))))))))))))</f>
        <v>0</v>
      </c>
      <c r="BB97" s="51">
        <f>IF($AK$7="有",0,IF($AK$7="",0,IF($Q97=TIME(0,30,0),コード表!$B$35,IF($Q97=TIME(1,0,0),コード表!$B$36,IF($Q97=TIME(1,30,0),コード表!$B$37,IF($Q97=TIME(2,0,0),コード表!$B$38,IF($Q97=TIME(2,30,0),コード表!$B$39,IF($Q97=TIME(3,0,0),コード表!$B$40,IF($Q97=TIME(3,30,0),コード表!$B$41,IF($Q97=TIME(4,0,0),コード表!$B$42,IF($Q97=TIME(4,30,0),コード表!$B$43,IF($Q97=TIME(5,0,0),コード表!$B$44,IF($Q97=TIME(5,30,0),コード表!$B$45,IF($Q97=TIME(6,0,0),コード表!$B$46,IF($Q97=TIME(6,30,0),コード表!$B$47,IF($Q97=TIME(7,0,0),コード表!$B$48,IF($Q97=TIME(7,30,0),コード表!$B$49,IF($Q97=TIME(8,0,0),コード表!$B$50,IF($Q97=TIME(8,30,0),コード表!$B$51,IF($Q97=TIME(9,0,0),コード表!$B$52,IF($Q97=TIME(9,30,0),コード表!$B$53,IF($Q97=TIME(10,0,0),コード表!$B$54,IF($Q97=TIME(10,30,0),コード表!$B$55,IF($Q97=TIME(11,0,0),コード表!$B$56,IF($Q97=TIME(11,30,0),コード表!$B$57,IF($Q97=TIME(12,0,0),コード表!$B$58,IF($Q97=TIME(12,30,0),コード表!$B$59,IF($Q97=TIME(13,0,0),コード表!$B$60,IF($Q97=TIME(13,30,0),コード表!$B$61,IF($Q97=TIME(14,0,0),コード表!$B$62,IF($Q97=TIME(14,30,0),コード表!$B$63,IF($Q97=TIME(15,0,0),コード表!$B$64,IF($Q97=TIME(15,30,0),コード表!$B$65,IF($Q97=TIME(16,0,0),コード表!$B$66,""))))))))))))))))))))))))))))))))))</f>
        <v>0</v>
      </c>
      <c r="BC97" s="51" t="str">
        <f>IF($AK$7="","",IF($AK$7="有","",IF(T97="","",IF($Q97=TIME(0,30,0),コード表!$B$67,IF($Q97=TIME(1,0,0),コード表!$B$68,IF($Q97=TIME(1,30,0),コード表!$B$69,IF($Q97=TIME(2,0,0),コード表!$B$70,IF($Q97=TIME(2,30,0),コード表!$B$71,IF($Q97=TIME(3,0,0),コード表!$B$72,IF($Q97=TIME(3,30,0),コード表!$B$73,IF($Q97=TIME(4,0,0),コード表!$B$74,IF($Q97=TIME(4,30,0),コード表!$B$75,IF($Q97=TIME(5,0,0),コード表!$B$76,IF($Q97=TIME(5,30,0),コード表!$B$77,IF($Q97=TIME(6,0,0),コード表!$B$78,IF($Q97=TIME(6,30,0),コード表!$B$79,IF($Q97=TIME(7,0,0),コード表!$B$80,IF($Q97=TIME(7,30,0),コード表!$B$81,IF($Q97=TIME(8,0,0),コード表!$B$82,IF($Q97=TIME(8,30,0),コード表!$B$83,IF($Q97=TIME(9,0,0),コード表!$B$84,IF($Q97=TIME(9,30,0),コード表!$B$85,IF($Q97=TIME(10,0,0),コード表!$B$86,IF($Q97=TIME(10,30,0),コード表!$B$87,IF($Q97=TIME(11,0,0),コード表!$B$88,IF($Q97=TIME(11,30,0),コード表!$B$89,IF($Q97=TIME(12,0,0),コード表!$B$90,IF($Q97=TIME(12,30,0),コード表!$B$91,IF($Q97=TIME(13,0,0),コード表!$B$92,IF($Q97=TIME(13,30,0),コード表!$B$93,IF($Q97=TIME(14,0,0),コード表!$B$94,IF($Q97=TIME(14,30,0),コード表!$B$95,IF($Q97=TIME(15,0,0),コード表!$B$96,IF($Q97=TIME(15,30,0),コード表!$B$97,IF($Q97=TIME(16,0,0),コード表!$B$98,"")))))))))))))))))))))))))))))))))))</f>
        <v/>
      </c>
      <c r="BD97" s="51" t="str">
        <f>IF($AK$7="","",IF($AK$7="有","",IF(V97="","",IF($Q97=TIME(0,30,0),コード表!$B$99,IF($Q97=TIME(1,0,0),コード表!$B$100,IF($Q97=TIME(1,30,0),コード表!$B$101,IF($Q97=TIME(2,0,0),コード表!$B$102,IF($Q97=TIME(2,30,0),コード表!$B$103,IF($Q97=TIME(3,0,0),コード表!$B$104,IF($Q97=TIME(3,30,0),コード表!$B$105,IF($Q97=TIME(4,0,0),コード表!$B$106,IF($Q97=TIME(4,30,0),コード表!$B$107,IF($Q97=TIME(5,0,0),コード表!$B$108,IF($Q97=TIME(5,30,0),コード表!$B$109,IF($Q97=TIME(6,0,0),コード表!$B$110,IF($Q97=TIME(6,30,0),コード表!$B$111,IF($Q97=TIME(7,0,0),コード表!$B$112,IF($Q97=TIME(7,30,0),コード表!$B$113,IF($Q97=TIME(8,0,0),コード表!$B$114,IF($Q97=TIME(8,30,0),コード表!$B$115,IF($Q97=TIME(9,0,0),コード表!$B$116,IF($Q97=TIME(9,30,0),コード表!$B$117,IF($Q97=TIME(10,0,0),コード表!$B$118,IF($Q97=TIME(10,30,0),コード表!$B$119,IF($Q97=TIME(11,0,0),コード表!$B$120,IF($Q97=TIME(11,30,0),コード表!$B$121,IF($Q97=TIME(12,0,0),コード表!$B$122,IF($Q97=TIME(12,30,0),コード表!$B$123,IF($Q97=TIME(13,0,0),コード表!$B$124,IF($Q97=TIME(13,30,0),コード表!$B$125,IF($Q97=TIME(14,0,0),コード表!$B$126,IF($Q97=TIME(14,30,0),コード表!$B$127,IF($Q97=TIME(15,0,0),コード表!$B$128,IF($Q97=TIME(15,30,0),コード表!$B$129,IF($Q97=TIME(16,0,0),コード表!$B$130,"")))))))))))))))))))))))))))))))))))</f>
        <v/>
      </c>
      <c r="BE97" s="52" t="str">
        <f t="shared" si="27"/>
        <v/>
      </c>
      <c r="BF97" s="52" t="str">
        <f t="shared" si="28"/>
        <v/>
      </c>
      <c r="BG97" s="52" t="str">
        <f t="shared" si="29"/>
        <v/>
      </c>
      <c r="BH97" s="52" t="str">
        <f t="shared" si="30"/>
        <v/>
      </c>
      <c r="BI97" s="51">
        <f>IF($AK$7="無",0,IF($AK$7="",0,IF($BF97=TIME(0,30,0),コード表!$B$131,IF($BF97=TIME(1,0,0),コード表!$B$132,IF($BF97=TIME(1,30,0),コード表!$B$133,IF($BF97=TIME(2,0,0),コード表!$B$134,IF($BF97=TIME(2,30,0),コード表!$B$135,IF($BF97=TIME(3,0,0),コード表!$B$136))))))))</f>
        <v>0</v>
      </c>
      <c r="BJ97" s="51">
        <f>IF($AK$7="無",0,IF($AK$7="",0,IF($BH97=TIME(0,30,0),コード表!$B$131,IF($BH97=TIME(1,0,0),コード表!$B$132,IF($BH97=TIME(1,30,0),コード表!$B$133,IF($BH97=TIME(2,0,0),コード表!$B$134,IF($BH97=TIME(2,30,0),コード表!$B$135,IF($BH97=TIME(3,0,0),コード表!$B$136,IF($BH97=TIME(3,30,0),コード表!$B$137,IF($BH97=TIME(4,0,0),コード表!$B$138,IF($BH97=TIME(4,30,0),コード表!$B$139,IF($BH97=TIME(5,0,0),コード表!$B$140,IF($BH97=TIME(5,30,0),コード表!$B$141,IF($BH97=TIME(6,0,0),コード表!$B$142))))))))))))))</f>
        <v>0</v>
      </c>
      <c r="BK97" s="51" t="str">
        <f>IF($AK$7="有","",IF(AND(T97="",V97=""),IF($BF97=TIME(0,30,0),コード表!$B$143,IF($BF97=TIME(1,0,0),コード表!$B$144,IF($BF97=TIME(1,30,0),コード表!$B$145,IF($BF97=TIME(2,0,0),コード表!$B$146,IF($BF97=TIME(2,30,0),コード表!$B$147,IF($BF97=TIME(3,0,0),コード表!$B$148)))))),IF(AND(T97="〇",V97=""),IF($BF97=TIME(0,30,0),コード表!$B$155,IF($BF97=TIME(1,0,0),コード表!$B$156,IF($BF97=TIME(1,30,0),コード表!$B$157,IF($BF97=TIME(2,0,0),コード表!$B$158,IF($BF97=TIME(2,30,0),コード表!$B$159,IF($BF97=TIME(3,0,0),コード表!$B$160)))))),IF(AND(T97="",V97="〇"),IF($BF97=TIME(0,30,0),コード表!$B$167,IF($BF97=TIME(1,0,0),コード表!$B$168,IF($BF97=TIME(1,30,0),コード表!$B$169,IF($BF97=TIME(2,0,0),コード表!$B$170,IF($BF97=TIME(2,30,0),コード表!$B$171,IF($BF97=TIME(3,0,0),コード表!$B$172))))))))))</f>
        <v/>
      </c>
      <c r="BL97" s="51" t="str">
        <f>IF($AK$7="有","",IF(AND(T97="",V97=""),IF($BH97=TIME(0,30,0),コード表!$B$143,IF($BH97=TIME(1,0,0),コード表!$B$144,IF($BH97=TIME(1,30,0),コード表!$B$145,IF($BH97=TIME(2,0,0),コード表!$B$146,IF($BH97=TIME(2,30,0),コード表!$B$147,IF($BH97=TIME(3,0,0),コード表!$B$148,IF($BH97=TIME(3,30,0),コード表!$B$149,IF($BH97=TIME(4,0,0),コード表!$B$150,IF($BH97=TIME(4,30,0),コード表!$B$151,IF($BH97=TIME(5,0,0),コード表!$B$152,IF($BH97=TIME(5,30,0),コード表!$B$153,IF($BH97=TIME(6,0,0),コード表!$B$154)))))))))))),IF(AND(T97="〇",V97=""),IF($BH97=TIME(0,30,0),コード表!$B$155,IF($BH97=TIME(1,0,0),コード表!$B$156,IF($BH97=TIME(1,30,0),コード表!$B$157,IF($BH97=TIME(2,0,0),コード表!$B$158,IF($BH97=TIME(2,30,0),コード表!$B$159,IF($BH97=TIME(3,0,0),コード表!$B$160,IF($BH97=TIME(3,30,0),コード表!$B$161,IF($BH97=TIME(4,0,0),コード表!$B$162,IF($BH97=TIME(4,30,0),コード表!$B$163,IF($BH97=TIME(5,0,0),コード表!$B$164,IF($BH97=TIME(5,30,0),コード表!$B$165,IF($BH97=TIME(6,0,0),コード表!$B$166)))))))))))),IF(AND(T97="",V97="〇"),IF($BH97=TIME(0,30,0),コード表!$B$167,IF($BH97=TIME(1,0,0),コード表!$B$168,IF($BH97=TIME(1,30,0),コード表!$B$169,IF($BH97=TIME(2,0,0),コード表!$B$170,IF($BH97=TIME(2,30,0),コード表!$B$171,IF($BH97=TIME(3,0,0),コード表!$B$172,IF($BH97=TIME(3,30,0),コード表!$B$173,IF($BH97=TIME(4,0,0),コード表!$B$174,IF($BH97=TIME(4,30,0),コード表!$B$175,IF($BH97=TIME(5,0,0),コード表!$B$176,IF($BH97=TIME(5,30,0),コード表!$B$177,IF($BH97=TIME(6,0,0),コード表!$B$178))))))))))))))))</f>
        <v/>
      </c>
      <c r="BM97" s="51">
        <f t="shared" si="31"/>
        <v>0</v>
      </c>
      <c r="BN97" s="77">
        <f t="shared" si="21"/>
        <v>0</v>
      </c>
      <c r="BO97" s="51">
        <f>IF(AD97=1,コード表!$B$179,IF(AD97=2,コード表!$B$180,IF(AD97=3,コード表!$B$181,IF(AD97=4,コード表!$B$182,IF(AD97=5,コード表!$B$183,IF('実績記録 (２枚用)'!AD97=6,コード表!$B$184,))))))</f>
        <v>0</v>
      </c>
      <c r="BP97" s="51">
        <f t="shared" si="32"/>
        <v>0</v>
      </c>
      <c r="BQ97" s="60"/>
      <c r="BR97" s="60"/>
      <c r="BS97" s="60"/>
      <c r="BU97" s="1">
        <f t="shared" si="33"/>
        <v>0</v>
      </c>
      <c r="BV97" s="1">
        <f t="shared" si="22"/>
        <v>0</v>
      </c>
      <c r="BW97" s="1">
        <f t="shared" si="22"/>
        <v>0</v>
      </c>
      <c r="BX97" s="1">
        <f t="shared" si="22"/>
        <v>0</v>
      </c>
      <c r="BZ97" s="93">
        <f t="shared" si="34"/>
        <v>0</v>
      </c>
    </row>
    <row r="98" spans="1:78" s="1" customFormat="1" ht="33" customHeight="1" thickTop="1" thickBot="1">
      <c r="A98" s="2"/>
      <c r="B98" s="6"/>
      <c r="C98" s="392"/>
      <c r="D98" s="224"/>
      <c r="E98" s="345" t="str">
        <f t="shared" si="18"/>
        <v/>
      </c>
      <c r="F98" s="346"/>
      <c r="G98" s="356"/>
      <c r="H98" s="357"/>
      <c r="I98" s="88" t="s">
        <v>50</v>
      </c>
      <c r="J98" s="358"/>
      <c r="K98" s="357"/>
      <c r="L98" s="358"/>
      <c r="M98" s="357"/>
      <c r="N98" s="88" t="s">
        <v>50</v>
      </c>
      <c r="O98" s="223"/>
      <c r="P98" s="295"/>
      <c r="Q98" s="348" t="str">
        <f t="shared" si="35"/>
        <v/>
      </c>
      <c r="R98" s="349"/>
      <c r="S98" s="350"/>
      <c r="T98" s="298"/>
      <c r="U98" s="261"/>
      <c r="V98" s="203"/>
      <c r="W98" s="261"/>
      <c r="X98" s="296" t="str">
        <f t="shared" si="19"/>
        <v/>
      </c>
      <c r="Y98" s="297"/>
      <c r="Z98" s="310" t="str">
        <f t="shared" si="23"/>
        <v/>
      </c>
      <c r="AA98" s="312"/>
      <c r="AB98" s="203"/>
      <c r="AC98" s="261"/>
      <c r="AD98" s="203"/>
      <c r="AE98" s="204"/>
      <c r="AF98" s="341">
        <f t="shared" si="20"/>
        <v>0</v>
      </c>
      <c r="AG98" s="342"/>
      <c r="AH98" s="342"/>
      <c r="AI98" s="343"/>
      <c r="AJ98" s="396" t="str">
        <f t="shared" si="24"/>
        <v/>
      </c>
      <c r="AK98" s="398"/>
      <c r="AL98" s="177"/>
      <c r="AM98" s="177"/>
      <c r="AN98" s="177"/>
      <c r="AO98" s="177"/>
      <c r="AP98" s="177"/>
      <c r="AQ98" s="177"/>
      <c r="AR98" s="177"/>
      <c r="AS98" s="177"/>
      <c r="AT98" s="178"/>
      <c r="AU98" s="87"/>
      <c r="AV98" s="2"/>
      <c r="AW98" s="69" t="str">
        <f>IF(C98="","",DATE(請求書!$K$29,請求書!$Q$29,'実績記録 (２枚用)'!C98))</f>
        <v/>
      </c>
      <c r="AX98" s="52">
        <f t="shared" si="25"/>
        <v>0</v>
      </c>
      <c r="AY98" s="52">
        <f t="shared" si="26"/>
        <v>0</v>
      </c>
      <c r="AZ98" s="52">
        <f t="shared" si="36"/>
        <v>0</v>
      </c>
      <c r="BA98" s="51">
        <f>IF($AK$7="無",0,IF($AK$7="",0,IF($Q98=TIME(0,30,0),コード表!$B$3,IF($Q98=TIME(1,0,0),コード表!$B$4,IF($Q98=TIME(1,30,0),コード表!$B$5,IF($Q98=TIME(2,0,0),コード表!$B$6,IF($Q98=TIME(2,30,0),コード表!$B$7,IF($Q98=TIME(3,0,0),コード表!$B$8,IF($Q98=TIME(3,30,0),コード表!$B$9,IF($Q98=TIME(4,0,0),コード表!$B$10,IF($Q98=TIME(4,30,0),コード表!$B$11,IF($Q98=TIME(5,0,0),コード表!$B$12,IF($Q98=TIME(5,30,0),コード表!$B$13,IF($Q98=TIME(6,0,0),コード表!$B$14,IF($Q98=TIME(6,30,0),コード表!$B$15,IF($Q98=TIME(7,0,0),コード表!$B$16,IF($Q98=TIME(7,30,0),コード表!$B$17,IF($Q98=TIME(8,0,0),コード表!$B$18,IF($Q98=TIME(8,30,0),コード表!$B$19,IF($Q98=TIME(9,0,0),コード表!$B$20,IF($Q98=TIME(9,30,0),コード表!$B$21,IF($Q98=TIME(10,0,0),コード表!$B$22,IF($Q98=TIME(10,30,0),コード表!$B$23,IF($Q98=TIME(11,0,0),コード表!$B$24,IF($Q98=TIME(11,30,0),コード表!$B$25,IF($Q98=TIME(12,0,0),コード表!$B$26,IF($Q98=TIME(12,30,0),コード表!$B$27,IF($Q98=TIME(13,0,0),コード表!$B$28,IF($Q98=TIME(13,30,0),コード表!$B$29,IF($Q98=TIME(14,0,0),コード表!$B$30,IF($Q98=TIME(14,30,0),コード表!$B$31,IF($Q98=TIME(15,0,0),コード表!$B$32,IF($Q98=TIME(15,30,0),コード表!$B$33,IF($Q98=TIME(16,0,0),コード表!$B$34,""))))))))))))))))))))))))))))))))))</f>
        <v>0</v>
      </c>
      <c r="BB98" s="51">
        <f>IF($AK$7="有",0,IF($AK$7="",0,IF($Q98=TIME(0,30,0),コード表!$B$35,IF($Q98=TIME(1,0,0),コード表!$B$36,IF($Q98=TIME(1,30,0),コード表!$B$37,IF($Q98=TIME(2,0,0),コード表!$B$38,IF($Q98=TIME(2,30,0),コード表!$B$39,IF($Q98=TIME(3,0,0),コード表!$B$40,IF($Q98=TIME(3,30,0),コード表!$B$41,IF($Q98=TIME(4,0,0),コード表!$B$42,IF($Q98=TIME(4,30,0),コード表!$B$43,IF($Q98=TIME(5,0,0),コード表!$B$44,IF($Q98=TIME(5,30,0),コード表!$B$45,IF($Q98=TIME(6,0,0),コード表!$B$46,IF($Q98=TIME(6,30,0),コード表!$B$47,IF($Q98=TIME(7,0,0),コード表!$B$48,IF($Q98=TIME(7,30,0),コード表!$B$49,IF($Q98=TIME(8,0,0),コード表!$B$50,IF($Q98=TIME(8,30,0),コード表!$B$51,IF($Q98=TIME(9,0,0),コード表!$B$52,IF($Q98=TIME(9,30,0),コード表!$B$53,IF($Q98=TIME(10,0,0),コード表!$B$54,IF($Q98=TIME(10,30,0),コード表!$B$55,IF($Q98=TIME(11,0,0),コード表!$B$56,IF($Q98=TIME(11,30,0),コード表!$B$57,IF($Q98=TIME(12,0,0),コード表!$B$58,IF($Q98=TIME(12,30,0),コード表!$B$59,IF($Q98=TIME(13,0,0),コード表!$B$60,IF($Q98=TIME(13,30,0),コード表!$B$61,IF($Q98=TIME(14,0,0),コード表!$B$62,IF($Q98=TIME(14,30,0),コード表!$B$63,IF($Q98=TIME(15,0,0),コード表!$B$64,IF($Q98=TIME(15,30,0),コード表!$B$65,IF($Q98=TIME(16,0,0),コード表!$B$66,""))))))))))))))))))))))))))))))))))</f>
        <v>0</v>
      </c>
      <c r="BC98" s="51" t="str">
        <f>IF($AK$7="","",IF($AK$7="有","",IF(T98="","",IF($Q98=TIME(0,30,0),コード表!$B$67,IF($Q98=TIME(1,0,0),コード表!$B$68,IF($Q98=TIME(1,30,0),コード表!$B$69,IF($Q98=TIME(2,0,0),コード表!$B$70,IF($Q98=TIME(2,30,0),コード表!$B$71,IF($Q98=TIME(3,0,0),コード表!$B$72,IF($Q98=TIME(3,30,0),コード表!$B$73,IF($Q98=TIME(4,0,0),コード表!$B$74,IF($Q98=TIME(4,30,0),コード表!$B$75,IF($Q98=TIME(5,0,0),コード表!$B$76,IF($Q98=TIME(5,30,0),コード表!$B$77,IF($Q98=TIME(6,0,0),コード表!$B$78,IF($Q98=TIME(6,30,0),コード表!$B$79,IF($Q98=TIME(7,0,0),コード表!$B$80,IF($Q98=TIME(7,30,0),コード表!$B$81,IF($Q98=TIME(8,0,0),コード表!$B$82,IF($Q98=TIME(8,30,0),コード表!$B$83,IF($Q98=TIME(9,0,0),コード表!$B$84,IF($Q98=TIME(9,30,0),コード表!$B$85,IF($Q98=TIME(10,0,0),コード表!$B$86,IF($Q98=TIME(10,30,0),コード表!$B$87,IF($Q98=TIME(11,0,0),コード表!$B$88,IF($Q98=TIME(11,30,0),コード表!$B$89,IF($Q98=TIME(12,0,0),コード表!$B$90,IF($Q98=TIME(12,30,0),コード表!$B$91,IF($Q98=TIME(13,0,0),コード表!$B$92,IF($Q98=TIME(13,30,0),コード表!$B$93,IF($Q98=TIME(14,0,0),コード表!$B$94,IF($Q98=TIME(14,30,0),コード表!$B$95,IF($Q98=TIME(15,0,0),コード表!$B$96,IF($Q98=TIME(15,30,0),コード表!$B$97,IF($Q98=TIME(16,0,0),コード表!$B$98,"")))))))))))))))))))))))))))))))))))</f>
        <v/>
      </c>
      <c r="BD98" s="51" t="str">
        <f>IF($AK$7="","",IF($AK$7="有","",IF(V98="","",IF($Q98=TIME(0,30,0),コード表!$B$99,IF($Q98=TIME(1,0,0),コード表!$B$100,IF($Q98=TIME(1,30,0),コード表!$B$101,IF($Q98=TIME(2,0,0),コード表!$B$102,IF($Q98=TIME(2,30,0),コード表!$B$103,IF($Q98=TIME(3,0,0),コード表!$B$104,IF($Q98=TIME(3,30,0),コード表!$B$105,IF($Q98=TIME(4,0,0),コード表!$B$106,IF($Q98=TIME(4,30,0),コード表!$B$107,IF($Q98=TIME(5,0,0),コード表!$B$108,IF($Q98=TIME(5,30,0),コード表!$B$109,IF($Q98=TIME(6,0,0),コード表!$B$110,IF($Q98=TIME(6,30,0),コード表!$B$111,IF($Q98=TIME(7,0,0),コード表!$B$112,IF($Q98=TIME(7,30,0),コード表!$B$113,IF($Q98=TIME(8,0,0),コード表!$B$114,IF($Q98=TIME(8,30,0),コード表!$B$115,IF($Q98=TIME(9,0,0),コード表!$B$116,IF($Q98=TIME(9,30,0),コード表!$B$117,IF($Q98=TIME(10,0,0),コード表!$B$118,IF($Q98=TIME(10,30,0),コード表!$B$119,IF($Q98=TIME(11,0,0),コード表!$B$120,IF($Q98=TIME(11,30,0),コード表!$B$121,IF($Q98=TIME(12,0,0),コード表!$B$122,IF($Q98=TIME(12,30,0),コード表!$B$123,IF($Q98=TIME(13,0,0),コード表!$B$124,IF($Q98=TIME(13,30,0),コード表!$B$125,IF($Q98=TIME(14,0,0),コード表!$B$126,IF($Q98=TIME(14,30,0),コード表!$B$127,IF($Q98=TIME(15,0,0),コード表!$B$128,IF($Q98=TIME(15,30,0),コード表!$B$129,IF($Q98=TIME(16,0,0),コード表!$B$130,"")))))))))))))))))))))))))))))))))))</f>
        <v/>
      </c>
      <c r="BE98" s="52" t="str">
        <f t="shared" si="27"/>
        <v/>
      </c>
      <c r="BF98" s="52" t="str">
        <f t="shared" si="28"/>
        <v/>
      </c>
      <c r="BG98" s="52" t="str">
        <f t="shared" si="29"/>
        <v/>
      </c>
      <c r="BH98" s="52" t="str">
        <f t="shared" si="30"/>
        <v/>
      </c>
      <c r="BI98" s="51">
        <f>IF($AK$7="無",0,IF($AK$7="",0,IF($BF98=TIME(0,30,0),コード表!$B$131,IF($BF98=TIME(1,0,0),コード表!$B$132,IF($BF98=TIME(1,30,0),コード表!$B$133,IF($BF98=TIME(2,0,0),コード表!$B$134,IF($BF98=TIME(2,30,0),コード表!$B$135,IF($BF98=TIME(3,0,0),コード表!$B$136))))))))</f>
        <v>0</v>
      </c>
      <c r="BJ98" s="51">
        <f>IF($AK$7="無",0,IF($AK$7="",0,IF($BH98=TIME(0,30,0),コード表!$B$131,IF($BH98=TIME(1,0,0),コード表!$B$132,IF($BH98=TIME(1,30,0),コード表!$B$133,IF($BH98=TIME(2,0,0),コード表!$B$134,IF($BH98=TIME(2,30,0),コード表!$B$135,IF($BH98=TIME(3,0,0),コード表!$B$136,IF($BH98=TIME(3,30,0),コード表!$B$137,IF($BH98=TIME(4,0,0),コード表!$B$138,IF($BH98=TIME(4,30,0),コード表!$B$139,IF($BH98=TIME(5,0,0),コード表!$B$140,IF($BH98=TIME(5,30,0),コード表!$B$141,IF($BH98=TIME(6,0,0),コード表!$B$142))))))))))))))</f>
        <v>0</v>
      </c>
      <c r="BK98" s="51" t="str">
        <f>IF($AK$7="有","",IF(AND(T98="",V98=""),IF($BF98=TIME(0,30,0),コード表!$B$143,IF($BF98=TIME(1,0,0),コード表!$B$144,IF($BF98=TIME(1,30,0),コード表!$B$145,IF($BF98=TIME(2,0,0),コード表!$B$146,IF($BF98=TIME(2,30,0),コード表!$B$147,IF($BF98=TIME(3,0,0),コード表!$B$148)))))),IF(AND(T98="〇",V98=""),IF($BF98=TIME(0,30,0),コード表!$B$155,IF($BF98=TIME(1,0,0),コード表!$B$156,IF($BF98=TIME(1,30,0),コード表!$B$157,IF($BF98=TIME(2,0,0),コード表!$B$158,IF($BF98=TIME(2,30,0),コード表!$B$159,IF($BF98=TIME(3,0,0),コード表!$B$160)))))),IF(AND(T98="",V98="〇"),IF($BF98=TIME(0,30,0),コード表!$B$167,IF($BF98=TIME(1,0,0),コード表!$B$168,IF($BF98=TIME(1,30,0),コード表!$B$169,IF($BF98=TIME(2,0,0),コード表!$B$170,IF($BF98=TIME(2,30,0),コード表!$B$171,IF($BF98=TIME(3,0,0),コード表!$B$172))))))))))</f>
        <v/>
      </c>
      <c r="BL98" s="51" t="str">
        <f>IF($AK$7="有","",IF(AND(T98="",V98=""),IF($BH98=TIME(0,30,0),コード表!$B$143,IF($BH98=TIME(1,0,0),コード表!$B$144,IF($BH98=TIME(1,30,0),コード表!$B$145,IF($BH98=TIME(2,0,0),コード表!$B$146,IF($BH98=TIME(2,30,0),コード表!$B$147,IF($BH98=TIME(3,0,0),コード表!$B$148,IF($BH98=TIME(3,30,0),コード表!$B$149,IF($BH98=TIME(4,0,0),コード表!$B$150,IF($BH98=TIME(4,30,0),コード表!$B$151,IF($BH98=TIME(5,0,0),コード表!$B$152,IF($BH98=TIME(5,30,0),コード表!$B$153,IF($BH98=TIME(6,0,0),コード表!$B$154)))))))))))),IF(AND(T98="〇",V98=""),IF($BH98=TIME(0,30,0),コード表!$B$155,IF($BH98=TIME(1,0,0),コード表!$B$156,IF($BH98=TIME(1,30,0),コード表!$B$157,IF($BH98=TIME(2,0,0),コード表!$B$158,IF($BH98=TIME(2,30,0),コード表!$B$159,IF($BH98=TIME(3,0,0),コード表!$B$160,IF($BH98=TIME(3,30,0),コード表!$B$161,IF($BH98=TIME(4,0,0),コード表!$B$162,IF($BH98=TIME(4,30,0),コード表!$B$163,IF($BH98=TIME(5,0,0),コード表!$B$164,IF($BH98=TIME(5,30,0),コード表!$B$165,IF($BH98=TIME(6,0,0),コード表!$B$166)))))))))))),IF(AND(T98="",V98="〇"),IF($BH98=TIME(0,30,0),コード表!$B$167,IF($BH98=TIME(1,0,0),コード表!$B$168,IF($BH98=TIME(1,30,0),コード表!$B$169,IF($BH98=TIME(2,0,0),コード表!$B$170,IF($BH98=TIME(2,30,0),コード表!$B$171,IF($BH98=TIME(3,0,0),コード表!$B$172,IF($BH98=TIME(3,30,0),コード表!$B$173,IF($BH98=TIME(4,0,0),コード表!$B$174,IF($BH98=TIME(4,30,0),コード表!$B$175,IF($BH98=TIME(5,0,0),コード表!$B$176,IF($BH98=TIME(5,30,0),コード表!$B$177,IF($BH98=TIME(6,0,0),コード表!$B$178))))))))))))))))</f>
        <v/>
      </c>
      <c r="BM98" s="51">
        <f t="shared" si="31"/>
        <v>0</v>
      </c>
      <c r="BN98" s="77">
        <f t="shared" si="21"/>
        <v>0</v>
      </c>
      <c r="BO98" s="51">
        <f>IF(AD98=1,コード表!$B$179,IF(AD98=2,コード表!$B$180,IF(AD98=3,コード表!$B$181,IF(AD98=4,コード表!$B$182,IF(AD98=5,コード表!$B$183,IF('実績記録 (２枚用)'!AD98=6,コード表!$B$184,))))))</f>
        <v>0</v>
      </c>
      <c r="BP98" s="51">
        <f t="shared" si="32"/>
        <v>0</v>
      </c>
      <c r="BQ98" s="60"/>
      <c r="BR98" s="60"/>
      <c r="BS98" s="60"/>
      <c r="BU98" s="1">
        <f t="shared" si="33"/>
        <v>0</v>
      </c>
      <c r="BV98" s="1">
        <f t="shared" si="22"/>
        <v>0</v>
      </c>
      <c r="BW98" s="1">
        <f t="shared" si="22"/>
        <v>0</v>
      </c>
      <c r="BX98" s="1">
        <f t="shared" si="22"/>
        <v>0</v>
      </c>
      <c r="BZ98" s="93">
        <f t="shared" si="34"/>
        <v>0</v>
      </c>
    </row>
    <row r="99" spans="1:78" s="1" customFormat="1" ht="33" customHeight="1" thickTop="1" thickBot="1">
      <c r="A99" s="2"/>
      <c r="B99" s="6"/>
      <c r="C99" s="392"/>
      <c r="D99" s="224"/>
      <c r="E99" s="345" t="str">
        <f t="shared" si="18"/>
        <v/>
      </c>
      <c r="F99" s="346"/>
      <c r="G99" s="356"/>
      <c r="H99" s="357"/>
      <c r="I99" s="88" t="s">
        <v>50</v>
      </c>
      <c r="J99" s="358"/>
      <c r="K99" s="357"/>
      <c r="L99" s="358"/>
      <c r="M99" s="357"/>
      <c r="N99" s="88" t="s">
        <v>50</v>
      </c>
      <c r="O99" s="223"/>
      <c r="P99" s="295"/>
      <c r="Q99" s="348" t="str">
        <f t="shared" si="35"/>
        <v/>
      </c>
      <c r="R99" s="349"/>
      <c r="S99" s="350"/>
      <c r="T99" s="298"/>
      <c r="U99" s="261"/>
      <c r="V99" s="203"/>
      <c r="W99" s="261"/>
      <c r="X99" s="296" t="str">
        <f t="shared" si="19"/>
        <v/>
      </c>
      <c r="Y99" s="297"/>
      <c r="Z99" s="310" t="str">
        <f t="shared" si="23"/>
        <v/>
      </c>
      <c r="AA99" s="312"/>
      <c r="AB99" s="203"/>
      <c r="AC99" s="261"/>
      <c r="AD99" s="203"/>
      <c r="AE99" s="204"/>
      <c r="AF99" s="341">
        <f t="shared" si="20"/>
        <v>0</v>
      </c>
      <c r="AG99" s="342"/>
      <c r="AH99" s="342"/>
      <c r="AI99" s="343"/>
      <c r="AJ99" s="396" t="str">
        <f t="shared" si="24"/>
        <v/>
      </c>
      <c r="AK99" s="398"/>
      <c r="AL99" s="177"/>
      <c r="AM99" s="177"/>
      <c r="AN99" s="177"/>
      <c r="AO99" s="177"/>
      <c r="AP99" s="177"/>
      <c r="AQ99" s="177"/>
      <c r="AR99" s="177"/>
      <c r="AS99" s="177"/>
      <c r="AT99" s="178"/>
      <c r="AU99" s="87"/>
      <c r="AV99" s="2"/>
      <c r="AW99" s="69" t="str">
        <f>IF(C99="","",DATE(請求書!$K$29,請求書!$Q$29,'実績記録 (２枚用)'!C99))</f>
        <v/>
      </c>
      <c r="AX99" s="52">
        <f t="shared" si="25"/>
        <v>0</v>
      </c>
      <c r="AY99" s="52">
        <f t="shared" si="26"/>
        <v>0</v>
      </c>
      <c r="AZ99" s="52">
        <f t="shared" si="36"/>
        <v>0</v>
      </c>
      <c r="BA99" s="51">
        <f>IF($AK$7="無",0,IF($AK$7="",0,IF($Q99=TIME(0,30,0),コード表!$B$3,IF($Q99=TIME(1,0,0),コード表!$B$4,IF($Q99=TIME(1,30,0),コード表!$B$5,IF($Q99=TIME(2,0,0),コード表!$B$6,IF($Q99=TIME(2,30,0),コード表!$B$7,IF($Q99=TIME(3,0,0),コード表!$B$8,IF($Q99=TIME(3,30,0),コード表!$B$9,IF($Q99=TIME(4,0,0),コード表!$B$10,IF($Q99=TIME(4,30,0),コード表!$B$11,IF($Q99=TIME(5,0,0),コード表!$B$12,IF($Q99=TIME(5,30,0),コード表!$B$13,IF($Q99=TIME(6,0,0),コード表!$B$14,IF($Q99=TIME(6,30,0),コード表!$B$15,IF($Q99=TIME(7,0,0),コード表!$B$16,IF($Q99=TIME(7,30,0),コード表!$B$17,IF($Q99=TIME(8,0,0),コード表!$B$18,IF($Q99=TIME(8,30,0),コード表!$B$19,IF($Q99=TIME(9,0,0),コード表!$B$20,IF($Q99=TIME(9,30,0),コード表!$B$21,IF($Q99=TIME(10,0,0),コード表!$B$22,IF($Q99=TIME(10,30,0),コード表!$B$23,IF($Q99=TIME(11,0,0),コード表!$B$24,IF($Q99=TIME(11,30,0),コード表!$B$25,IF($Q99=TIME(12,0,0),コード表!$B$26,IF($Q99=TIME(12,30,0),コード表!$B$27,IF($Q99=TIME(13,0,0),コード表!$B$28,IF($Q99=TIME(13,30,0),コード表!$B$29,IF($Q99=TIME(14,0,0),コード表!$B$30,IF($Q99=TIME(14,30,0),コード表!$B$31,IF($Q99=TIME(15,0,0),コード表!$B$32,IF($Q99=TIME(15,30,0),コード表!$B$33,IF($Q99=TIME(16,0,0),コード表!$B$34,""))))))))))))))))))))))))))))))))))</f>
        <v>0</v>
      </c>
      <c r="BB99" s="51">
        <f>IF($AK$7="有",0,IF($AK$7="",0,IF($Q99=TIME(0,30,0),コード表!$B$35,IF($Q99=TIME(1,0,0),コード表!$B$36,IF($Q99=TIME(1,30,0),コード表!$B$37,IF($Q99=TIME(2,0,0),コード表!$B$38,IF($Q99=TIME(2,30,0),コード表!$B$39,IF($Q99=TIME(3,0,0),コード表!$B$40,IF($Q99=TIME(3,30,0),コード表!$B$41,IF($Q99=TIME(4,0,0),コード表!$B$42,IF($Q99=TIME(4,30,0),コード表!$B$43,IF($Q99=TIME(5,0,0),コード表!$B$44,IF($Q99=TIME(5,30,0),コード表!$B$45,IF($Q99=TIME(6,0,0),コード表!$B$46,IF($Q99=TIME(6,30,0),コード表!$B$47,IF($Q99=TIME(7,0,0),コード表!$B$48,IF($Q99=TIME(7,30,0),コード表!$B$49,IF($Q99=TIME(8,0,0),コード表!$B$50,IF($Q99=TIME(8,30,0),コード表!$B$51,IF($Q99=TIME(9,0,0),コード表!$B$52,IF($Q99=TIME(9,30,0),コード表!$B$53,IF($Q99=TIME(10,0,0),コード表!$B$54,IF($Q99=TIME(10,30,0),コード表!$B$55,IF($Q99=TIME(11,0,0),コード表!$B$56,IF($Q99=TIME(11,30,0),コード表!$B$57,IF($Q99=TIME(12,0,0),コード表!$B$58,IF($Q99=TIME(12,30,0),コード表!$B$59,IF($Q99=TIME(13,0,0),コード表!$B$60,IF($Q99=TIME(13,30,0),コード表!$B$61,IF($Q99=TIME(14,0,0),コード表!$B$62,IF($Q99=TIME(14,30,0),コード表!$B$63,IF($Q99=TIME(15,0,0),コード表!$B$64,IF($Q99=TIME(15,30,0),コード表!$B$65,IF($Q99=TIME(16,0,0),コード表!$B$66,""))))))))))))))))))))))))))))))))))</f>
        <v>0</v>
      </c>
      <c r="BC99" s="51" t="str">
        <f>IF($AK$7="","",IF($AK$7="有","",IF(T99="","",IF($Q99=TIME(0,30,0),コード表!$B$67,IF($Q99=TIME(1,0,0),コード表!$B$68,IF($Q99=TIME(1,30,0),コード表!$B$69,IF($Q99=TIME(2,0,0),コード表!$B$70,IF($Q99=TIME(2,30,0),コード表!$B$71,IF($Q99=TIME(3,0,0),コード表!$B$72,IF($Q99=TIME(3,30,0),コード表!$B$73,IF($Q99=TIME(4,0,0),コード表!$B$74,IF($Q99=TIME(4,30,0),コード表!$B$75,IF($Q99=TIME(5,0,0),コード表!$B$76,IF($Q99=TIME(5,30,0),コード表!$B$77,IF($Q99=TIME(6,0,0),コード表!$B$78,IF($Q99=TIME(6,30,0),コード表!$B$79,IF($Q99=TIME(7,0,0),コード表!$B$80,IF($Q99=TIME(7,30,0),コード表!$B$81,IF($Q99=TIME(8,0,0),コード表!$B$82,IF($Q99=TIME(8,30,0),コード表!$B$83,IF($Q99=TIME(9,0,0),コード表!$B$84,IF($Q99=TIME(9,30,0),コード表!$B$85,IF($Q99=TIME(10,0,0),コード表!$B$86,IF($Q99=TIME(10,30,0),コード表!$B$87,IF($Q99=TIME(11,0,0),コード表!$B$88,IF($Q99=TIME(11,30,0),コード表!$B$89,IF($Q99=TIME(12,0,0),コード表!$B$90,IF($Q99=TIME(12,30,0),コード表!$B$91,IF($Q99=TIME(13,0,0),コード表!$B$92,IF($Q99=TIME(13,30,0),コード表!$B$93,IF($Q99=TIME(14,0,0),コード表!$B$94,IF($Q99=TIME(14,30,0),コード表!$B$95,IF($Q99=TIME(15,0,0),コード表!$B$96,IF($Q99=TIME(15,30,0),コード表!$B$97,IF($Q99=TIME(16,0,0),コード表!$B$98,"")))))))))))))))))))))))))))))))))))</f>
        <v/>
      </c>
      <c r="BD99" s="51" t="str">
        <f>IF($AK$7="","",IF($AK$7="有","",IF(V99="","",IF($Q99=TIME(0,30,0),コード表!$B$99,IF($Q99=TIME(1,0,0),コード表!$B$100,IF($Q99=TIME(1,30,0),コード表!$B$101,IF($Q99=TIME(2,0,0),コード表!$B$102,IF($Q99=TIME(2,30,0),コード表!$B$103,IF($Q99=TIME(3,0,0),コード表!$B$104,IF($Q99=TIME(3,30,0),コード表!$B$105,IF($Q99=TIME(4,0,0),コード表!$B$106,IF($Q99=TIME(4,30,0),コード表!$B$107,IF($Q99=TIME(5,0,0),コード表!$B$108,IF($Q99=TIME(5,30,0),コード表!$B$109,IF($Q99=TIME(6,0,0),コード表!$B$110,IF($Q99=TIME(6,30,0),コード表!$B$111,IF($Q99=TIME(7,0,0),コード表!$B$112,IF($Q99=TIME(7,30,0),コード表!$B$113,IF($Q99=TIME(8,0,0),コード表!$B$114,IF($Q99=TIME(8,30,0),コード表!$B$115,IF($Q99=TIME(9,0,0),コード表!$B$116,IF($Q99=TIME(9,30,0),コード表!$B$117,IF($Q99=TIME(10,0,0),コード表!$B$118,IF($Q99=TIME(10,30,0),コード表!$B$119,IF($Q99=TIME(11,0,0),コード表!$B$120,IF($Q99=TIME(11,30,0),コード表!$B$121,IF($Q99=TIME(12,0,0),コード表!$B$122,IF($Q99=TIME(12,30,0),コード表!$B$123,IF($Q99=TIME(13,0,0),コード表!$B$124,IF($Q99=TIME(13,30,0),コード表!$B$125,IF($Q99=TIME(14,0,0),コード表!$B$126,IF($Q99=TIME(14,30,0),コード表!$B$127,IF($Q99=TIME(15,0,0),コード表!$B$128,IF($Q99=TIME(15,30,0),コード表!$B$129,IF($Q99=TIME(16,0,0),コード表!$B$130,"")))))))))))))))))))))))))))))))))))</f>
        <v/>
      </c>
      <c r="BE99" s="52" t="str">
        <f t="shared" si="27"/>
        <v/>
      </c>
      <c r="BF99" s="52" t="str">
        <f t="shared" si="28"/>
        <v/>
      </c>
      <c r="BG99" s="52" t="str">
        <f t="shared" si="29"/>
        <v/>
      </c>
      <c r="BH99" s="52" t="str">
        <f t="shared" si="30"/>
        <v/>
      </c>
      <c r="BI99" s="51">
        <f>IF($AK$7="無",0,IF($AK$7="",0,IF($BF99=TIME(0,30,0),コード表!$B$131,IF($BF99=TIME(1,0,0),コード表!$B$132,IF($BF99=TIME(1,30,0),コード表!$B$133,IF($BF99=TIME(2,0,0),コード表!$B$134,IF($BF99=TIME(2,30,0),コード表!$B$135,IF($BF99=TIME(3,0,0),コード表!$B$136))))))))</f>
        <v>0</v>
      </c>
      <c r="BJ99" s="51">
        <f>IF($AK$7="無",0,IF($AK$7="",0,IF($BH99=TIME(0,30,0),コード表!$B$131,IF($BH99=TIME(1,0,0),コード表!$B$132,IF($BH99=TIME(1,30,0),コード表!$B$133,IF($BH99=TIME(2,0,0),コード表!$B$134,IF($BH99=TIME(2,30,0),コード表!$B$135,IF($BH99=TIME(3,0,0),コード表!$B$136,IF($BH99=TIME(3,30,0),コード表!$B$137,IF($BH99=TIME(4,0,0),コード表!$B$138,IF($BH99=TIME(4,30,0),コード表!$B$139,IF($BH99=TIME(5,0,0),コード表!$B$140,IF($BH99=TIME(5,30,0),コード表!$B$141,IF($BH99=TIME(6,0,0),コード表!$B$142))))))))))))))</f>
        <v>0</v>
      </c>
      <c r="BK99" s="51" t="str">
        <f>IF($AK$7="有","",IF(AND(T99="",V99=""),IF($BF99=TIME(0,30,0),コード表!$B$143,IF($BF99=TIME(1,0,0),コード表!$B$144,IF($BF99=TIME(1,30,0),コード表!$B$145,IF($BF99=TIME(2,0,0),コード表!$B$146,IF($BF99=TIME(2,30,0),コード表!$B$147,IF($BF99=TIME(3,0,0),コード表!$B$148)))))),IF(AND(T99="〇",V99=""),IF($BF99=TIME(0,30,0),コード表!$B$155,IF($BF99=TIME(1,0,0),コード表!$B$156,IF($BF99=TIME(1,30,0),コード表!$B$157,IF($BF99=TIME(2,0,0),コード表!$B$158,IF($BF99=TIME(2,30,0),コード表!$B$159,IF($BF99=TIME(3,0,0),コード表!$B$160)))))),IF(AND(T99="",V99="〇"),IF($BF99=TIME(0,30,0),コード表!$B$167,IF($BF99=TIME(1,0,0),コード表!$B$168,IF($BF99=TIME(1,30,0),コード表!$B$169,IF($BF99=TIME(2,0,0),コード表!$B$170,IF($BF99=TIME(2,30,0),コード表!$B$171,IF($BF99=TIME(3,0,0),コード表!$B$172))))))))))</f>
        <v/>
      </c>
      <c r="BL99" s="51" t="str">
        <f>IF($AK$7="有","",IF(AND(T99="",V99=""),IF($BH99=TIME(0,30,0),コード表!$B$143,IF($BH99=TIME(1,0,0),コード表!$B$144,IF($BH99=TIME(1,30,0),コード表!$B$145,IF($BH99=TIME(2,0,0),コード表!$B$146,IF($BH99=TIME(2,30,0),コード表!$B$147,IF($BH99=TIME(3,0,0),コード表!$B$148,IF($BH99=TIME(3,30,0),コード表!$B$149,IF($BH99=TIME(4,0,0),コード表!$B$150,IF($BH99=TIME(4,30,0),コード表!$B$151,IF($BH99=TIME(5,0,0),コード表!$B$152,IF($BH99=TIME(5,30,0),コード表!$B$153,IF($BH99=TIME(6,0,0),コード表!$B$154)))))))))))),IF(AND(T99="〇",V99=""),IF($BH99=TIME(0,30,0),コード表!$B$155,IF($BH99=TIME(1,0,0),コード表!$B$156,IF($BH99=TIME(1,30,0),コード表!$B$157,IF($BH99=TIME(2,0,0),コード表!$B$158,IF($BH99=TIME(2,30,0),コード表!$B$159,IF($BH99=TIME(3,0,0),コード表!$B$160,IF($BH99=TIME(3,30,0),コード表!$B$161,IF($BH99=TIME(4,0,0),コード表!$B$162,IF($BH99=TIME(4,30,0),コード表!$B$163,IF($BH99=TIME(5,0,0),コード表!$B$164,IF($BH99=TIME(5,30,0),コード表!$B$165,IF($BH99=TIME(6,0,0),コード表!$B$166)))))))))))),IF(AND(T99="",V99="〇"),IF($BH99=TIME(0,30,0),コード表!$B$167,IF($BH99=TIME(1,0,0),コード表!$B$168,IF($BH99=TIME(1,30,0),コード表!$B$169,IF($BH99=TIME(2,0,0),コード表!$B$170,IF($BH99=TIME(2,30,0),コード表!$B$171,IF($BH99=TIME(3,0,0),コード表!$B$172,IF($BH99=TIME(3,30,0),コード表!$B$173,IF($BH99=TIME(4,0,0),コード表!$B$174,IF($BH99=TIME(4,30,0),コード表!$B$175,IF($BH99=TIME(5,0,0),コード表!$B$176,IF($BH99=TIME(5,30,0),コード表!$B$177,IF($BH99=TIME(6,0,0),コード表!$B$178))))))))))))))))</f>
        <v/>
      </c>
      <c r="BM99" s="51">
        <f t="shared" si="31"/>
        <v>0</v>
      </c>
      <c r="BN99" s="77">
        <f t="shared" si="21"/>
        <v>0</v>
      </c>
      <c r="BO99" s="51">
        <f>IF(AD99=1,コード表!$B$179,IF(AD99=2,コード表!$B$180,IF(AD99=3,コード表!$B$181,IF(AD99=4,コード表!$B$182,IF(AD99=5,コード表!$B$183,IF('実績記録 (２枚用)'!AD99=6,コード表!$B$184,))))))</f>
        <v>0</v>
      </c>
      <c r="BP99" s="51">
        <f t="shared" si="32"/>
        <v>0</v>
      </c>
      <c r="BQ99" s="60"/>
      <c r="BR99" s="60"/>
      <c r="BS99" s="60"/>
      <c r="BU99" s="1">
        <f t="shared" si="33"/>
        <v>0</v>
      </c>
      <c r="BV99" s="1">
        <f t="shared" si="22"/>
        <v>0</v>
      </c>
      <c r="BW99" s="1">
        <f t="shared" si="22"/>
        <v>0</v>
      </c>
      <c r="BX99" s="1">
        <f t="shared" si="22"/>
        <v>0</v>
      </c>
      <c r="BZ99" s="93">
        <f t="shared" si="34"/>
        <v>0</v>
      </c>
    </row>
    <row r="100" spans="1:78" s="1" customFormat="1" ht="33" customHeight="1" thickTop="1" thickBot="1">
      <c r="A100" s="2"/>
      <c r="B100" s="14"/>
      <c r="C100" s="392"/>
      <c r="D100" s="224"/>
      <c r="E100" s="345" t="str">
        <f t="shared" si="18"/>
        <v/>
      </c>
      <c r="F100" s="346"/>
      <c r="G100" s="356"/>
      <c r="H100" s="357"/>
      <c r="I100" s="88" t="s">
        <v>50</v>
      </c>
      <c r="J100" s="358"/>
      <c r="K100" s="357"/>
      <c r="L100" s="358"/>
      <c r="M100" s="357"/>
      <c r="N100" s="88" t="s">
        <v>50</v>
      </c>
      <c r="O100" s="223"/>
      <c r="P100" s="295"/>
      <c r="Q100" s="348" t="str">
        <f t="shared" si="35"/>
        <v/>
      </c>
      <c r="R100" s="349"/>
      <c r="S100" s="350"/>
      <c r="T100" s="298"/>
      <c r="U100" s="261"/>
      <c r="V100" s="203"/>
      <c r="W100" s="261"/>
      <c r="X100" s="296" t="str">
        <f t="shared" si="19"/>
        <v/>
      </c>
      <c r="Y100" s="297"/>
      <c r="Z100" s="310" t="str">
        <f t="shared" si="23"/>
        <v/>
      </c>
      <c r="AA100" s="312"/>
      <c r="AB100" s="203"/>
      <c r="AC100" s="261"/>
      <c r="AD100" s="203"/>
      <c r="AE100" s="204"/>
      <c r="AF100" s="341">
        <f t="shared" si="20"/>
        <v>0</v>
      </c>
      <c r="AG100" s="342"/>
      <c r="AH100" s="342"/>
      <c r="AI100" s="343"/>
      <c r="AJ100" s="396" t="str">
        <f t="shared" si="24"/>
        <v/>
      </c>
      <c r="AK100" s="398"/>
      <c r="AL100" s="177"/>
      <c r="AM100" s="177"/>
      <c r="AN100" s="177"/>
      <c r="AO100" s="177"/>
      <c r="AP100" s="177"/>
      <c r="AQ100" s="177"/>
      <c r="AR100" s="177"/>
      <c r="AS100" s="177"/>
      <c r="AT100" s="178"/>
      <c r="AU100" s="87"/>
      <c r="AV100" s="2"/>
      <c r="AW100" s="69" t="str">
        <f>IF(C100="","",DATE(請求書!$K$29,請求書!$Q$29,'実績記録 (２枚用)'!C100))</f>
        <v/>
      </c>
      <c r="AX100" s="52">
        <f t="shared" si="25"/>
        <v>0</v>
      </c>
      <c r="AY100" s="52">
        <f t="shared" si="26"/>
        <v>0</v>
      </c>
      <c r="AZ100" s="52">
        <f t="shared" si="36"/>
        <v>0</v>
      </c>
      <c r="BA100" s="51">
        <f>IF($AK$7="無",0,IF($AK$7="",0,IF($Q100=TIME(0,30,0),コード表!$B$3,IF($Q100=TIME(1,0,0),コード表!$B$4,IF($Q100=TIME(1,30,0),コード表!$B$5,IF($Q100=TIME(2,0,0),コード表!$B$6,IF($Q100=TIME(2,30,0),コード表!$B$7,IF($Q100=TIME(3,0,0),コード表!$B$8,IF($Q100=TIME(3,30,0),コード表!$B$9,IF($Q100=TIME(4,0,0),コード表!$B$10,IF($Q100=TIME(4,30,0),コード表!$B$11,IF($Q100=TIME(5,0,0),コード表!$B$12,IF($Q100=TIME(5,30,0),コード表!$B$13,IF($Q100=TIME(6,0,0),コード表!$B$14,IF($Q100=TIME(6,30,0),コード表!$B$15,IF($Q100=TIME(7,0,0),コード表!$B$16,IF($Q100=TIME(7,30,0),コード表!$B$17,IF($Q100=TIME(8,0,0),コード表!$B$18,IF($Q100=TIME(8,30,0),コード表!$B$19,IF($Q100=TIME(9,0,0),コード表!$B$20,IF($Q100=TIME(9,30,0),コード表!$B$21,IF($Q100=TIME(10,0,0),コード表!$B$22,IF($Q100=TIME(10,30,0),コード表!$B$23,IF($Q100=TIME(11,0,0),コード表!$B$24,IF($Q100=TIME(11,30,0),コード表!$B$25,IF($Q100=TIME(12,0,0),コード表!$B$26,IF($Q100=TIME(12,30,0),コード表!$B$27,IF($Q100=TIME(13,0,0),コード表!$B$28,IF($Q100=TIME(13,30,0),コード表!$B$29,IF($Q100=TIME(14,0,0),コード表!$B$30,IF($Q100=TIME(14,30,0),コード表!$B$31,IF($Q100=TIME(15,0,0),コード表!$B$32,IF($Q100=TIME(15,30,0),コード表!$B$33,IF($Q100=TIME(16,0,0),コード表!$B$34,""))))))))))))))))))))))))))))))))))</f>
        <v>0</v>
      </c>
      <c r="BB100" s="51">
        <f>IF($AK$7="有",0,IF($AK$7="",0,IF($Q100=TIME(0,30,0),コード表!$B$35,IF($Q100=TIME(1,0,0),コード表!$B$36,IF($Q100=TIME(1,30,0),コード表!$B$37,IF($Q100=TIME(2,0,0),コード表!$B$38,IF($Q100=TIME(2,30,0),コード表!$B$39,IF($Q100=TIME(3,0,0),コード表!$B$40,IF($Q100=TIME(3,30,0),コード表!$B$41,IF($Q100=TIME(4,0,0),コード表!$B$42,IF($Q100=TIME(4,30,0),コード表!$B$43,IF($Q100=TIME(5,0,0),コード表!$B$44,IF($Q100=TIME(5,30,0),コード表!$B$45,IF($Q100=TIME(6,0,0),コード表!$B$46,IF($Q100=TIME(6,30,0),コード表!$B$47,IF($Q100=TIME(7,0,0),コード表!$B$48,IF($Q100=TIME(7,30,0),コード表!$B$49,IF($Q100=TIME(8,0,0),コード表!$B$50,IF($Q100=TIME(8,30,0),コード表!$B$51,IF($Q100=TIME(9,0,0),コード表!$B$52,IF($Q100=TIME(9,30,0),コード表!$B$53,IF($Q100=TIME(10,0,0),コード表!$B$54,IF($Q100=TIME(10,30,0),コード表!$B$55,IF($Q100=TIME(11,0,0),コード表!$B$56,IF($Q100=TIME(11,30,0),コード表!$B$57,IF($Q100=TIME(12,0,0),コード表!$B$58,IF($Q100=TIME(12,30,0),コード表!$B$59,IF($Q100=TIME(13,0,0),コード表!$B$60,IF($Q100=TIME(13,30,0),コード表!$B$61,IF($Q100=TIME(14,0,0),コード表!$B$62,IF($Q100=TIME(14,30,0),コード表!$B$63,IF($Q100=TIME(15,0,0),コード表!$B$64,IF($Q100=TIME(15,30,0),コード表!$B$65,IF($Q100=TIME(16,0,0),コード表!$B$66,""))))))))))))))))))))))))))))))))))</f>
        <v>0</v>
      </c>
      <c r="BC100" s="51" t="str">
        <f>IF($AK$7="","",IF($AK$7="有","",IF(T100="","",IF($Q100=TIME(0,30,0),コード表!$B$67,IF($Q100=TIME(1,0,0),コード表!$B$68,IF($Q100=TIME(1,30,0),コード表!$B$69,IF($Q100=TIME(2,0,0),コード表!$B$70,IF($Q100=TIME(2,30,0),コード表!$B$71,IF($Q100=TIME(3,0,0),コード表!$B$72,IF($Q100=TIME(3,30,0),コード表!$B$73,IF($Q100=TIME(4,0,0),コード表!$B$74,IF($Q100=TIME(4,30,0),コード表!$B$75,IF($Q100=TIME(5,0,0),コード表!$B$76,IF($Q100=TIME(5,30,0),コード表!$B$77,IF($Q100=TIME(6,0,0),コード表!$B$78,IF($Q100=TIME(6,30,0),コード表!$B$79,IF($Q100=TIME(7,0,0),コード表!$B$80,IF($Q100=TIME(7,30,0),コード表!$B$81,IF($Q100=TIME(8,0,0),コード表!$B$82,IF($Q100=TIME(8,30,0),コード表!$B$83,IF($Q100=TIME(9,0,0),コード表!$B$84,IF($Q100=TIME(9,30,0),コード表!$B$85,IF($Q100=TIME(10,0,0),コード表!$B$86,IF($Q100=TIME(10,30,0),コード表!$B$87,IF($Q100=TIME(11,0,0),コード表!$B$88,IF($Q100=TIME(11,30,0),コード表!$B$89,IF($Q100=TIME(12,0,0),コード表!$B$90,IF($Q100=TIME(12,30,0),コード表!$B$91,IF($Q100=TIME(13,0,0),コード表!$B$92,IF($Q100=TIME(13,30,0),コード表!$B$93,IF($Q100=TIME(14,0,0),コード表!$B$94,IF($Q100=TIME(14,30,0),コード表!$B$95,IF($Q100=TIME(15,0,0),コード表!$B$96,IF($Q100=TIME(15,30,0),コード表!$B$97,IF($Q100=TIME(16,0,0),コード表!$B$98,"")))))))))))))))))))))))))))))))))))</f>
        <v/>
      </c>
      <c r="BD100" s="51" t="str">
        <f>IF($AK$7="","",IF($AK$7="有","",IF(V100="","",IF($Q100=TIME(0,30,0),コード表!$B$99,IF($Q100=TIME(1,0,0),コード表!$B$100,IF($Q100=TIME(1,30,0),コード表!$B$101,IF($Q100=TIME(2,0,0),コード表!$B$102,IF($Q100=TIME(2,30,0),コード表!$B$103,IF($Q100=TIME(3,0,0),コード表!$B$104,IF($Q100=TIME(3,30,0),コード表!$B$105,IF($Q100=TIME(4,0,0),コード表!$B$106,IF($Q100=TIME(4,30,0),コード表!$B$107,IF($Q100=TIME(5,0,0),コード表!$B$108,IF($Q100=TIME(5,30,0),コード表!$B$109,IF($Q100=TIME(6,0,0),コード表!$B$110,IF($Q100=TIME(6,30,0),コード表!$B$111,IF($Q100=TIME(7,0,0),コード表!$B$112,IF($Q100=TIME(7,30,0),コード表!$B$113,IF($Q100=TIME(8,0,0),コード表!$B$114,IF($Q100=TIME(8,30,0),コード表!$B$115,IF($Q100=TIME(9,0,0),コード表!$B$116,IF($Q100=TIME(9,30,0),コード表!$B$117,IF($Q100=TIME(10,0,0),コード表!$B$118,IF($Q100=TIME(10,30,0),コード表!$B$119,IF($Q100=TIME(11,0,0),コード表!$B$120,IF($Q100=TIME(11,30,0),コード表!$B$121,IF($Q100=TIME(12,0,0),コード表!$B$122,IF($Q100=TIME(12,30,0),コード表!$B$123,IF($Q100=TIME(13,0,0),コード表!$B$124,IF($Q100=TIME(13,30,0),コード表!$B$125,IF($Q100=TIME(14,0,0),コード表!$B$126,IF($Q100=TIME(14,30,0),コード表!$B$127,IF($Q100=TIME(15,0,0),コード表!$B$128,IF($Q100=TIME(15,30,0),コード表!$B$129,IF($Q100=TIME(16,0,0),コード表!$B$130,"")))))))))))))))))))))))))))))))))))</f>
        <v/>
      </c>
      <c r="BE100" s="52" t="str">
        <f t="shared" si="27"/>
        <v/>
      </c>
      <c r="BF100" s="52" t="str">
        <f t="shared" si="28"/>
        <v/>
      </c>
      <c r="BG100" s="52" t="str">
        <f t="shared" si="29"/>
        <v/>
      </c>
      <c r="BH100" s="52" t="str">
        <f t="shared" si="30"/>
        <v/>
      </c>
      <c r="BI100" s="51">
        <f>IF($AK$7="無",0,IF($AK$7="",0,IF($BF100=TIME(0,30,0),コード表!$B$131,IF($BF100=TIME(1,0,0),コード表!$B$132,IF($BF100=TIME(1,30,0),コード表!$B$133,IF($BF100=TIME(2,0,0),コード表!$B$134,IF($BF100=TIME(2,30,0),コード表!$B$135,IF($BF100=TIME(3,0,0),コード表!$B$136))))))))</f>
        <v>0</v>
      </c>
      <c r="BJ100" s="51">
        <f>IF($AK$7="無",0,IF($AK$7="",0,IF($BH100=TIME(0,30,0),コード表!$B$131,IF($BH100=TIME(1,0,0),コード表!$B$132,IF($BH100=TIME(1,30,0),コード表!$B$133,IF($BH100=TIME(2,0,0),コード表!$B$134,IF($BH100=TIME(2,30,0),コード表!$B$135,IF($BH100=TIME(3,0,0),コード表!$B$136,IF($BH100=TIME(3,30,0),コード表!$B$137,IF($BH100=TIME(4,0,0),コード表!$B$138,IF($BH100=TIME(4,30,0),コード表!$B$139,IF($BH100=TIME(5,0,0),コード表!$B$140,IF($BH100=TIME(5,30,0),コード表!$B$141,IF($BH100=TIME(6,0,0),コード表!$B$142))))))))))))))</f>
        <v>0</v>
      </c>
      <c r="BK100" s="51" t="str">
        <f>IF($AK$7="有","",IF(AND(T100="",V100=""),IF($BF100=TIME(0,30,0),コード表!$B$143,IF($BF100=TIME(1,0,0),コード表!$B$144,IF($BF100=TIME(1,30,0),コード表!$B$145,IF($BF100=TIME(2,0,0),コード表!$B$146,IF($BF100=TIME(2,30,0),コード表!$B$147,IF($BF100=TIME(3,0,0),コード表!$B$148)))))),IF(AND(T100="〇",V100=""),IF($BF100=TIME(0,30,0),コード表!$B$155,IF($BF100=TIME(1,0,0),コード表!$B$156,IF($BF100=TIME(1,30,0),コード表!$B$157,IF($BF100=TIME(2,0,0),コード表!$B$158,IF($BF100=TIME(2,30,0),コード表!$B$159,IF($BF100=TIME(3,0,0),コード表!$B$160)))))),IF(AND(T100="",V100="〇"),IF($BF100=TIME(0,30,0),コード表!$B$167,IF($BF100=TIME(1,0,0),コード表!$B$168,IF($BF100=TIME(1,30,0),コード表!$B$169,IF($BF100=TIME(2,0,0),コード表!$B$170,IF($BF100=TIME(2,30,0),コード表!$B$171,IF($BF100=TIME(3,0,0),コード表!$B$172))))))))))</f>
        <v/>
      </c>
      <c r="BL100" s="51" t="str">
        <f>IF($AK$7="有","",IF(AND(T100="",V100=""),IF($BH100=TIME(0,30,0),コード表!$B$143,IF($BH100=TIME(1,0,0),コード表!$B$144,IF($BH100=TIME(1,30,0),コード表!$B$145,IF($BH100=TIME(2,0,0),コード表!$B$146,IF($BH100=TIME(2,30,0),コード表!$B$147,IF($BH100=TIME(3,0,0),コード表!$B$148,IF($BH100=TIME(3,30,0),コード表!$B$149,IF($BH100=TIME(4,0,0),コード表!$B$150,IF($BH100=TIME(4,30,0),コード表!$B$151,IF($BH100=TIME(5,0,0),コード表!$B$152,IF($BH100=TIME(5,30,0),コード表!$B$153,IF($BH100=TIME(6,0,0),コード表!$B$154)))))))))))),IF(AND(T100="〇",V100=""),IF($BH100=TIME(0,30,0),コード表!$B$155,IF($BH100=TIME(1,0,0),コード表!$B$156,IF($BH100=TIME(1,30,0),コード表!$B$157,IF($BH100=TIME(2,0,0),コード表!$B$158,IF($BH100=TIME(2,30,0),コード表!$B$159,IF($BH100=TIME(3,0,0),コード表!$B$160,IF($BH100=TIME(3,30,0),コード表!$B$161,IF($BH100=TIME(4,0,0),コード表!$B$162,IF($BH100=TIME(4,30,0),コード表!$B$163,IF($BH100=TIME(5,0,0),コード表!$B$164,IF($BH100=TIME(5,30,0),コード表!$B$165,IF($BH100=TIME(6,0,0),コード表!$B$166)))))))))))),IF(AND(T100="",V100="〇"),IF($BH100=TIME(0,30,0),コード表!$B$167,IF($BH100=TIME(1,0,0),コード表!$B$168,IF($BH100=TIME(1,30,0),コード表!$B$169,IF($BH100=TIME(2,0,0),コード表!$B$170,IF($BH100=TIME(2,30,0),コード表!$B$171,IF($BH100=TIME(3,0,0),コード表!$B$172,IF($BH100=TIME(3,30,0),コード表!$B$173,IF($BH100=TIME(4,0,0),コード表!$B$174,IF($BH100=TIME(4,30,0),コード表!$B$175,IF($BH100=TIME(5,0,0),コード表!$B$176,IF($BH100=TIME(5,30,0),コード表!$B$177,IF($BH100=TIME(6,0,0),コード表!$B$178))))))))))))))))</f>
        <v/>
      </c>
      <c r="BM100" s="51">
        <f t="shared" si="31"/>
        <v>0</v>
      </c>
      <c r="BN100" s="77">
        <f t="shared" si="21"/>
        <v>0</v>
      </c>
      <c r="BO100" s="51">
        <f>IF(AD100=1,コード表!$B$179,IF(AD100=2,コード表!$B$180,IF(AD100=3,コード表!$B$181,IF(AD100=4,コード表!$B$182,IF(AD100=5,コード表!$B$183,IF('実績記録 (２枚用)'!AD100=6,コード表!$B$184,))))))</f>
        <v>0</v>
      </c>
      <c r="BP100" s="51">
        <f t="shared" si="32"/>
        <v>0</v>
      </c>
      <c r="BQ100" s="60"/>
      <c r="BR100" s="60"/>
      <c r="BS100" s="60"/>
      <c r="BU100" s="1">
        <f t="shared" si="33"/>
        <v>0</v>
      </c>
      <c r="BV100" s="1">
        <f t="shared" si="33"/>
        <v>0</v>
      </c>
      <c r="BW100" s="1">
        <f t="shared" si="33"/>
        <v>0</v>
      </c>
      <c r="BX100" s="1">
        <f t="shared" si="33"/>
        <v>0</v>
      </c>
      <c r="BZ100" s="93">
        <f t="shared" si="34"/>
        <v>0</v>
      </c>
    </row>
    <row r="101" spans="1:78" s="1" customFormat="1" ht="33" customHeight="1" thickTop="1" thickBot="1">
      <c r="A101" s="2"/>
      <c r="B101" s="14"/>
      <c r="C101" s="392"/>
      <c r="D101" s="224"/>
      <c r="E101" s="345" t="str">
        <f t="shared" si="18"/>
        <v/>
      </c>
      <c r="F101" s="346"/>
      <c r="G101" s="356"/>
      <c r="H101" s="357"/>
      <c r="I101" s="88" t="s">
        <v>50</v>
      </c>
      <c r="J101" s="358"/>
      <c r="K101" s="357"/>
      <c r="L101" s="358"/>
      <c r="M101" s="357"/>
      <c r="N101" s="88" t="s">
        <v>50</v>
      </c>
      <c r="O101" s="223"/>
      <c r="P101" s="295"/>
      <c r="Q101" s="348" t="str">
        <f t="shared" si="35"/>
        <v/>
      </c>
      <c r="R101" s="349"/>
      <c r="S101" s="350"/>
      <c r="T101" s="298"/>
      <c r="U101" s="261"/>
      <c r="V101" s="203"/>
      <c r="W101" s="261"/>
      <c r="X101" s="296" t="str">
        <f t="shared" si="19"/>
        <v/>
      </c>
      <c r="Y101" s="297"/>
      <c r="Z101" s="310" t="str">
        <f t="shared" si="23"/>
        <v/>
      </c>
      <c r="AA101" s="312"/>
      <c r="AB101" s="203"/>
      <c r="AC101" s="261"/>
      <c r="AD101" s="203"/>
      <c r="AE101" s="204"/>
      <c r="AF101" s="341">
        <f t="shared" si="20"/>
        <v>0</v>
      </c>
      <c r="AG101" s="342"/>
      <c r="AH101" s="342"/>
      <c r="AI101" s="343"/>
      <c r="AJ101" s="396" t="str">
        <f t="shared" si="24"/>
        <v/>
      </c>
      <c r="AK101" s="398"/>
      <c r="AL101" s="177"/>
      <c r="AM101" s="177"/>
      <c r="AN101" s="177"/>
      <c r="AO101" s="177"/>
      <c r="AP101" s="177"/>
      <c r="AQ101" s="177"/>
      <c r="AR101" s="177"/>
      <c r="AS101" s="177"/>
      <c r="AT101" s="178"/>
      <c r="AU101" s="87"/>
      <c r="AV101" s="2"/>
      <c r="AW101" s="69" t="str">
        <f>IF(C101="","",DATE(請求書!$K$29,請求書!$Q$29,'実績記録 (２枚用)'!C101))</f>
        <v/>
      </c>
      <c r="AX101" s="52">
        <f t="shared" si="25"/>
        <v>0</v>
      </c>
      <c r="AY101" s="52">
        <f t="shared" si="26"/>
        <v>0</v>
      </c>
      <c r="AZ101" s="52">
        <f t="shared" si="36"/>
        <v>0</v>
      </c>
      <c r="BA101" s="51">
        <f>IF($AK$7="無",0,IF($AK$7="",0,IF($Q101=TIME(0,30,0),コード表!$B$3,IF($Q101=TIME(1,0,0),コード表!$B$4,IF($Q101=TIME(1,30,0),コード表!$B$5,IF($Q101=TIME(2,0,0),コード表!$B$6,IF($Q101=TIME(2,30,0),コード表!$B$7,IF($Q101=TIME(3,0,0),コード表!$B$8,IF($Q101=TIME(3,30,0),コード表!$B$9,IF($Q101=TIME(4,0,0),コード表!$B$10,IF($Q101=TIME(4,30,0),コード表!$B$11,IF($Q101=TIME(5,0,0),コード表!$B$12,IF($Q101=TIME(5,30,0),コード表!$B$13,IF($Q101=TIME(6,0,0),コード表!$B$14,IF($Q101=TIME(6,30,0),コード表!$B$15,IF($Q101=TIME(7,0,0),コード表!$B$16,IF($Q101=TIME(7,30,0),コード表!$B$17,IF($Q101=TIME(8,0,0),コード表!$B$18,IF($Q101=TIME(8,30,0),コード表!$B$19,IF($Q101=TIME(9,0,0),コード表!$B$20,IF($Q101=TIME(9,30,0),コード表!$B$21,IF($Q101=TIME(10,0,0),コード表!$B$22,IF($Q101=TIME(10,30,0),コード表!$B$23,IF($Q101=TIME(11,0,0),コード表!$B$24,IF($Q101=TIME(11,30,0),コード表!$B$25,IF($Q101=TIME(12,0,0),コード表!$B$26,IF($Q101=TIME(12,30,0),コード表!$B$27,IF($Q101=TIME(13,0,0),コード表!$B$28,IF($Q101=TIME(13,30,0),コード表!$B$29,IF($Q101=TIME(14,0,0),コード表!$B$30,IF($Q101=TIME(14,30,0),コード表!$B$31,IF($Q101=TIME(15,0,0),コード表!$B$32,IF($Q101=TIME(15,30,0),コード表!$B$33,IF($Q101=TIME(16,0,0),コード表!$B$34,""))))))))))))))))))))))))))))))))))</f>
        <v>0</v>
      </c>
      <c r="BB101" s="51">
        <f>IF($AK$7="有",0,IF($AK$7="",0,IF($Q101=TIME(0,30,0),コード表!$B$35,IF($Q101=TIME(1,0,0),コード表!$B$36,IF($Q101=TIME(1,30,0),コード表!$B$37,IF($Q101=TIME(2,0,0),コード表!$B$38,IF($Q101=TIME(2,30,0),コード表!$B$39,IF($Q101=TIME(3,0,0),コード表!$B$40,IF($Q101=TIME(3,30,0),コード表!$B$41,IF($Q101=TIME(4,0,0),コード表!$B$42,IF($Q101=TIME(4,30,0),コード表!$B$43,IF($Q101=TIME(5,0,0),コード表!$B$44,IF($Q101=TIME(5,30,0),コード表!$B$45,IF($Q101=TIME(6,0,0),コード表!$B$46,IF($Q101=TIME(6,30,0),コード表!$B$47,IF($Q101=TIME(7,0,0),コード表!$B$48,IF($Q101=TIME(7,30,0),コード表!$B$49,IF($Q101=TIME(8,0,0),コード表!$B$50,IF($Q101=TIME(8,30,0),コード表!$B$51,IF($Q101=TIME(9,0,0),コード表!$B$52,IF($Q101=TIME(9,30,0),コード表!$B$53,IF($Q101=TIME(10,0,0),コード表!$B$54,IF($Q101=TIME(10,30,0),コード表!$B$55,IF($Q101=TIME(11,0,0),コード表!$B$56,IF($Q101=TIME(11,30,0),コード表!$B$57,IF($Q101=TIME(12,0,0),コード表!$B$58,IF($Q101=TIME(12,30,0),コード表!$B$59,IF($Q101=TIME(13,0,0),コード表!$B$60,IF($Q101=TIME(13,30,0),コード表!$B$61,IF($Q101=TIME(14,0,0),コード表!$B$62,IF($Q101=TIME(14,30,0),コード表!$B$63,IF($Q101=TIME(15,0,0),コード表!$B$64,IF($Q101=TIME(15,30,0),コード表!$B$65,IF($Q101=TIME(16,0,0),コード表!$B$66,""))))))))))))))))))))))))))))))))))</f>
        <v>0</v>
      </c>
      <c r="BC101" s="51" t="str">
        <f>IF($AK$7="","",IF($AK$7="有","",IF(T101="","",IF($Q101=TIME(0,30,0),コード表!$B$67,IF($Q101=TIME(1,0,0),コード表!$B$68,IF($Q101=TIME(1,30,0),コード表!$B$69,IF($Q101=TIME(2,0,0),コード表!$B$70,IF($Q101=TIME(2,30,0),コード表!$B$71,IF($Q101=TIME(3,0,0),コード表!$B$72,IF($Q101=TIME(3,30,0),コード表!$B$73,IF($Q101=TIME(4,0,0),コード表!$B$74,IF($Q101=TIME(4,30,0),コード表!$B$75,IF($Q101=TIME(5,0,0),コード表!$B$76,IF($Q101=TIME(5,30,0),コード表!$B$77,IF($Q101=TIME(6,0,0),コード表!$B$78,IF($Q101=TIME(6,30,0),コード表!$B$79,IF($Q101=TIME(7,0,0),コード表!$B$80,IF($Q101=TIME(7,30,0),コード表!$B$81,IF($Q101=TIME(8,0,0),コード表!$B$82,IF($Q101=TIME(8,30,0),コード表!$B$83,IF($Q101=TIME(9,0,0),コード表!$B$84,IF($Q101=TIME(9,30,0),コード表!$B$85,IF($Q101=TIME(10,0,0),コード表!$B$86,IF($Q101=TIME(10,30,0),コード表!$B$87,IF($Q101=TIME(11,0,0),コード表!$B$88,IF($Q101=TIME(11,30,0),コード表!$B$89,IF($Q101=TIME(12,0,0),コード表!$B$90,IF($Q101=TIME(12,30,0),コード表!$B$91,IF($Q101=TIME(13,0,0),コード表!$B$92,IF($Q101=TIME(13,30,0),コード表!$B$93,IF($Q101=TIME(14,0,0),コード表!$B$94,IF($Q101=TIME(14,30,0),コード表!$B$95,IF($Q101=TIME(15,0,0),コード表!$B$96,IF($Q101=TIME(15,30,0),コード表!$B$97,IF($Q101=TIME(16,0,0),コード表!$B$98,"")))))))))))))))))))))))))))))))))))</f>
        <v/>
      </c>
      <c r="BD101" s="51" t="str">
        <f>IF($AK$7="","",IF($AK$7="有","",IF(V101="","",IF($Q101=TIME(0,30,0),コード表!$B$99,IF($Q101=TIME(1,0,0),コード表!$B$100,IF($Q101=TIME(1,30,0),コード表!$B$101,IF($Q101=TIME(2,0,0),コード表!$B$102,IF($Q101=TIME(2,30,0),コード表!$B$103,IF($Q101=TIME(3,0,0),コード表!$B$104,IF($Q101=TIME(3,30,0),コード表!$B$105,IF($Q101=TIME(4,0,0),コード表!$B$106,IF($Q101=TIME(4,30,0),コード表!$B$107,IF($Q101=TIME(5,0,0),コード表!$B$108,IF($Q101=TIME(5,30,0),コード表!$B$109,IF($Q101=TIME(6,0,0),コード表!$B$110,IF($Q101=TIME(6,30,0),コード表!$B$111,IF($Q101=TIME(7,0,0),コード表!$B$112,IF($Q101=TIME(7,30,0),コード表!$B$113,IF($Q101=TIME(8,0,0),コード表!$B$114,IF($Q101=TIME(8,30,0),コード表!$B$115,IF($Q101=TIME(9,0,0),コード表!$B$116,IF($Q101=TIME(9,30,0),コード表!$B$117,IF($Q101=TIME(10,0,0),コード表!$B$118,IF($Q101=TIME(10,30,0),コード表!$B$119,IF($Q101=TIME(11,0,0),コード表!$B$120,IF($Q101=TIME(11,30,0),コード表!$B$121,IF($Q101=TIME(12,0,0),コード表!$B$122,IF($Q101=TIME(12,30,0),コード表!$B$123,IF($Q101=TIME(13,0,0),コード表!$B$124,IF($Q101=TIME(13,30,0),コード表!$B$125,IF($Q101=TIME(14,0,0),コード表!$B$126,IF($Q101=TIME(14,30,0),コード表!$B$127,IF($Q101=TIME(15,0,0),コード表!$B$128,IF($Q101=TIME(15,30,0),コード表!$B$129,IF($Q101=TIME(16,0,0),コード表!$B$130,"")))))))))))))))))))))))))))))))))))</f>
        <v/>
      </c>
      <c r="BE101" s="52" t="str">
        <f t="shared" si="27"/>
        <v/>
      </c>
      <c r="BF101" s="52" t="str">
        <f t="shared" si="28"/>
        <v/>
      </c>
      <c r="BG101" s="52" t="str">
        <f t="shared" si="29"/>
        <v/>
      </c>
      <c r="BH101" s="52" t="str">
        <f t="shared" si="30"/>
        <v/>
      </c>
      <c r="BI101" s="51">
        <f>IF($AK$7="無",0,IF($AK$7="",0,IF($BF101=TIME(0,30,0),コード表!$B$131,IF($BF101=TIME(1,0,0),コード表!$B$132,IF($BF101=TIME(1,30,0),コード表!$B$133,IF($BF101=TIME(2,0,0),コード表!$B$134,IF($BF101=TIME(2,30,0),コード表!$B$135,IF($BF101=TIME(3,0,0),コード表!$B$136))))))))</f>
        <v>0</v>
      </c>
      <c r="BJ101" s="51">
        <f>IF($AK$7="無",0,IF($AK$7="",0,IF($BH101=TIME(0,30,0),コード表!$B$131,IF($BH101=TIME(1,0,0),コード表!$B$132,IF($BH101=TIME(1,30,0),コード表!$B$133,IF($BH101=TIME(2,0,0),コード表!$B$134,IF($BH101=TIME(2,30,0),コード表!$B$135,IF($BH101=TIME(3,0,0),コード表!$B$136,IF($BH101=TIME(3,30,0),コード表!$B$137,IF($BH101=TIME(4,0,0),コード表!$B$138,IF($BH101=TIME(4,30,0),コード表!$B$139,IF($BH101=TIME(5,0,0),コード表!$B$140,IF($BH101=TIME(5,30,0),コード表!$B$141,IF($BH101=TIME(6,0,0),コード表!$B$142))))))))))))))</f>
        <v>0</v>
      </c>
      <c r="BK101" s="51" t="str">
        <f>IF($AK$7="有","",IF(AND(T101="",V101=""),IF($BF101=TIME(0,30,0),コード表!$B$143,IF($BF101=TIME(1,0,0),コード表!$B$144,IF($BF101=TIME(1,30,0),コード表!$B$145,IF($BF101=TIME(2,0,0),コード表!$B$146,IF($BF101=TIME(2,30,0),コード表!$B$147,IF($BF101=TIME(3,0,0),コード表!$B$148)))))),IF(AND(T101="〇",V101=""),IF($BF101=TIME(0,30,0),コード表!$B$155,IF($BF101=TIME(1,0,0),コード表!$B$156,IF($BF101=TIME(1,30,0),コード表!$B$157,IF($BF101=TIME(2,0,0),コード表!$B$158,IF($BF101=TIME(2,30,0),コード表!$B$159,IF($BF101=TIME(3,0,0),コード表!$B$160)))))),IF(AND(T101="",V101="〇"),IF($BF101=TIME(0,30,0),コード表!$B$167,IF($BF101=TIME(1,0,0),コード表!$B$168,IF($BF101=TIME(1,30,0),コード表!$B$169,IF($BF101=TIME(2,0,0),コード表!$B$170,IF($BF101=TIME(2,30,0),コード表!$B$171,IF($BF101=TIME(3,0,0),コード表!$B$172))))))))))</f>
        <v/>
      </c>
      <c r="BL101" s="51" t="str">
        <f>IF($AK$7="有","",IF(AND(T101="",V101=""),IF($BH101=TIME(0,30,0),コード表!$B$143,IF($BH101=TIME(1,0,0),コード表!$B$144,IF($BH101=TIME(1,30,0),コード表!$B$145,IF($BH101=TIME(2,0,0),コード表!$B$146,IF($BH101=TIME(2,30,0),コード表!$B$147,IF($BH101=TIME(3,0,0),コード表!$B$148,IF($BH101=TIME(3,30,0),コード表!$B$149,IF($BH101=TIME(4,0,0),コード表!$B$150,IF($BH101=TIME(4,30,0),コード表!$B$151,IF($BH101=TIME(5,0,0),コード表!$B$152,IF($BH101=TIME(5,30,0),コード表!$B$153,IF($BH101=TIME(6,0,0),コード表!$B$154)))))))))))),IF(AND(T101="〇",V101=""),IF($BH101=TIME(0,30,0),コード表!$B$155,IF($BH101=TIME(1,0,0),コード表!$B$156,IF($BH101=TIME(1,30,0),コード表!$B$157,IF($BH101=TIME(2,0,0),コード表!$B$158,IF($BH101=TIME(2,30,0),コード表!$B$159,IF($BH101=TIME(3,0,0),コード表!$B$160,IF($BH101=TIME(3,30,0),コード表!$B$161,IF($BH101=TIME(4,0,0),コード表!$B$162,IF($BH101=TIME(4,30,0),コード表!$B$163,IF($BH101=TIME(5,0,0),コード表!$B$164,IF($BH101=TIME(5,30,0),コード表!$B$165,IF($BH101=TIME(6,0,0),コード表!$B$166)))))))))))),IF(AND(T101="",V101="〇"),IF($BH101=TIME(0,30,0),コード表!$B$167,IF($BH101=TIME(1,0,0),コード表!$B$168,IF($BH101=TIME(1,30,0),コード表!$B$169,IF($BH101=TIME(2,0,0),コード表!$B$170,IF($BH101=TIME(2,30,0),コード表!$B$171,IF($BH101=TIME(3,0,0),コード表!$B$172,IF($BH101=TIME(3,30,0),コード表!$B$173,IF($BH101=TIME(4,0,0),コード表!$B$174,IF($BH101=TIME(4,30,0),コード表!$B$175,IF($BH101=TIME(5,0,0),コード表!$B$176,IF($BH101=TIME(5,30,0),コード表!$B$177,IF($BH101=TIME(6,0,0),コード表!$B$178))))))))))))))))</f>
        <v/>
      </c>
      <c r="BM101" s="51">
        <f t="shared" si="31"/>
        <v>0</v>
      </c>
      <c r="BN101" s="77">
        <f t="shared" si="21"/>
        <v>0</v>
      </c>
      <c r="BO101" s="51">
        <f>IF(AD101=1,コード表!$B$179,IF(AD101=2,コード表!$B$180,IF(AD101=3,コード表!$B$181,IF(AD101=4,コード表!$B$182,IF(AD101=5,コード表!$B$183,IF('実績記録 (２枚用)'!AD101=6,コード表!$B$184,))))))</f>
        <v>0</v>
      </c>
      <c r="BP101" s="51">
        <f t="shared" si="32"/>
        <v>0</v>
      </c>
      <c r="BQ101" s="60"/>
      <c r="BR101" s="60"/>
      <c r="BS101" s="60"/>
      <c r="BU101" s="1">
        <f t="shared" si="33"/>
        <v>0</v>
      </c>
      <c r="BV101" s="1">
        <f t="shared" si="33"/>
        <v>0</v>
      </c>
      <c r="BW101" s="1">
        <f t="shared" si="33"/>
        <v>0</v>
      </c>
      <c r="BX101" s="1">
        <f t="shared" si="33"/>
        <v>0</v>
      </c>
      <c r="BZ101" s="93">
        <f t="shared" si="34"/>
        <v>0</v>
      </c>
    </row>
    <row r="102" spans="1:78" s="1" customFormat="1" ht="33" customHeight="1" thickTop="1" thickBot="1">
      <c r="A102" s="2"/>
      <c r="B102" s="14"/>
      <c r="C102" s="392"/>
      <c r="D102" s="224"/>
      <c r="E102" s="345" t="str">
        <f t="shared" si="18"/>
        <v/>
      </c>
      <c r="F102" s="346"/>
      <c r="G102" s="356"/>
      <c r="H102" s="357"/>
      <c r="I102" s="88" t="s">
        <v>50</v>
      </c>
      <c r="J102" s="358"/>
      <c r="K102" s="357"/>
      <c r="L102" s="358"/>
      <c r="M102" s="357"/>
      <c r="N102" s="88" t="s">
        <v>50</v>
      </c>
      <c r="O102" s="223"/>
      <c r="P102" s="295"/>
      <c r="Q102" s="348" t="str">
        <f t="shared" si="35"/>
        <v/>
      </c>
      <c r="R102" s="349"/>
      <c r="S102" s="350"/>
      <c r="T102" s="298"/>
      <c r="U102" s="261"/>
      <c r="V102" s="203"/>
      <c r="W102" s="261"/>
      <c r="X102" s="296" t="str">
        <f t="shared" si="19"/>
        <v/>
      </c>
      <c r="Y102" s="297"/>
      <c r="Z102" s="310" t="str">
        <f t="shared" si="23"/>
        <v/>
      </c>
      <c r="AA102" s="312"/>
      <c r="AB102" s="203"/>
      <c r="AC102" s="261"/>
      <c r="AD102" s="203"/>
      <c r="AE102" s="204"/>
      <c r="AF102" s="341">
        <f t="shared" si="20"/>
        <v>0</v>
      </c>
      <c r="AG102" s="342"/>
      <c r="AH102" s="342"/>
      <c r="AI102" s="343"/>
      <c r="AJ102" s="396" t="str">
        <f t="shared" si="24"/>
        <v/>
      </c>
      <c r="AK102" s="398"/>
      <c r="AL102" s="177"/>
      <c r="AM102" s="177"/>
      <c r="AN102" s="177"/>
      <c r="AO102" s="177"/>
      <c r="AP102" s="177"/>
      <c r="AQ102" s="177"/>
      <c r="AR102" s="177"/>
      <c r="AS102" s="177"/>
      <c r="AT102" s="178"/>
      <c r="AU102" s="87"/>
      <c r="AV102" s="2"/>
      <c r="AW102" s="69" t="str">
        <f>IF(C102="","",DATE(請求書!$K$29,請求書!$Q$29,'実績記録 (２枚用)'!C102))</f>
        <v/>
      </c>
      <c r="AX102" s="52">
        <f t="shared" si="25"/>
        <v>0</v>
      </c>
      <c r="AY102" s="52">
        <f t="shared" si="26"/>
        <v>0</v>
      </c>
      <c r="AZ102" s="52">
        <f t="shared" si="36"/>
        <v>0</v>
      </c>
      <c r="BA102" s="51">
        <f>IF($AK$7="無",0,IF($AK$7="",0,IF($Q102=TIME(0,30,0),コード表!$B$3,IF($Q102=TIME(1,0,0),コード表!$B$4,IF($Q102=TIME(1,30,0),コード表!$B$5,IF($Q102=TIME(2,0,0),コード表!$B$6,IF($Q102=TIME(2,30,0),コード表!$B$7,IF($Q102=TIME(3,0,0),コード表!$B$8,IF($Q102=TIME(3,30,0),コード表!$B$9,IF($Q102=TIME(4,0,0),コード表!$B$10,IF($Q102=TIME(4,30,0),コード表!$B$11,IF($Q102=TIME(5,0,0),コード表!$B$12,IF($Q102=TIME(5,30,0),コード表!$B$13,IF($Q102=TIME(6,0,0),コード表!$B$14,IF($Q102=TIME(6,30,0),コード表!$B$15,IF($Q102=TIME(7,0,0),コード表!$B$16,IF($Q102=TIME(7,30,0),コード表!$B$17,IF($Q102=TIME(8,0,0),コード表!$B$18,IF($Q102=TIME(8,30,0),コード表!$B$19,IF($Q102=TIME(9,0,0),コード表!$B$20,IF($Q102=TIME(9,30,0),コード表!$B$21,IF($Q102=TIME(10,0,0),コード表!$B$22,IF($Q102=TIME(10,30,0),コード表!$B$23,IF($Q102=TIME(11,0,0),コード表!$B$24,IF($Q102=TIME(11,30,0),コード表!$B$25,IF($Q102=TIME(12,0,0),コード表!$B$26,IF($Q102=TIME(12,30,0),コード表!$B$27,IF($Q102=TIME(13,0,0),コード表!$B$28,IF($Q102=TIME(13,30,0),コード表!$B$29,IF($Q102=TIME(14,0,0),コード表!$B$30,IF($Q102=TIME(14,30,0),コード表!$B$31,IF($Q102=TIME(15,0,0),コード表!$B$32,IF($Q102=TIME(15,30,0),コード表!$B$33,IF($Q102=TIME(16,0,0),コード表!$B$34,""))))))))))))))))))))))))))))))))))</f>
        <v>0</v>
      </c>
      <c r="BB102" s="51">
        <f>IF($AK$7="有",0,IF($AK$7="",0,IF($Q102=TIME(0,30,0),コード表!$B$35,IF($Q102=TIME(1,0,0),コード表!$B$36,IF($Q102=TIME(1,30,0),コード表!$B$37,IF($Q102=TIME(2,0,0),コード表!$B$38,IF($Q102=TIME(2,30,0),コード表!$B$39,IF($Q102=TIME(3,0,0),コード表!$B$40,IF($Q102=TIME(3,30,0),コード表!$B$41,IF($Q102=TIME(4,0,0),コード表!$B$42,IF($Q102=TIME(4,30,0),コード表!$B$43,IF($Q102=TIME(5,0,0),コード表!$B$44,IF($Q102=TIME(5,30,0),コード表!$B$45,IF($Q102=TIME(6,0,0),コード表!$B$46,IF($Q102=TIME(6,30,0),コード表!$B$47,IF($Q102=TIME(7,0,0),コード表!$B$48,IF($Q102=TIME(7,30,0),コード表!$B$49,IF($Q102=TIME(8,0,0),コード表!$B$50,IF($Q102=TIME(8,30,0),コード表!$B$51,IF($Q102=TIME(9,0,0),コード表!$B$52,IF($Q102=TIME(9,30,0),コード表!$B$53,IF($Q102=TIME(10,0,0),コード表!$B$54,IF($Q102=TIME(10,30,0),コード表!$B$55,IF($Q102=TIME(11,0,0),コード表!$B$56,IF($Q102=TIME(11,30,0),コード表!$B$57,IF($Q102=TIME(12,0,0),コード表!$B$58,IF($Q102=TIME(12,30,0),コード表!$B$59,IF($Q102=TIME(13,0,0),コード表!$B$60,IF($Q102=TIME(13,30,0),コード表!$B$61,IF($Q102=TIME(14,0,0),コード表!$B$62,IF($Q102=TIME(14,30,0),コード表!$B$63,IF($Q102=TIME(15,0,0),コード表!$B$64,IF($Q102=TIME(15,30,0),コード表!$B$65,IF($Q102=TIME(16,0,0),コード表!$B$66,""))))))))))))))))))))))))))))))))))</f>
        <v>0</v>
      </c>
      <c r="BC102" s="51" t="str">
        <f>IF($AK$7="","",IF($AK$7="有","",IF(T102="","",IF($Q102=TIME(0,30,0),コード表!$B$67,IF($Q102=TIME(1,0,0),コード表!$B$68,IF($Q102=TIME(1,30,0),コード表!$B$69,IF($Q102=TIME(2,0,0),コード表!$B$70,IF($Q102=TIME(2,30,0),コード表!$B$71,IF($Q102=TIME(3,0,0),コード表!$B$72,IF($Q102=TIME(3,30,0),コード表!$B$73,IF($Q102=TIME(4,0,0),コード表!$B$74,IF($Q102=TIME(4,30,0),コード表!$B$75,IF($Q102=TIME(5,0,0),コード表!$B$76,IF($Q102=TIME(5,30,0),コード表!$B$77,IF($Q102=TIME(6,0,0),コード表!$B$78,IF($Q102=TIME(6,30,0),コード表!$B$79,IF($Q102=TIME(7,0,0),コード表!$B$80,IF($Q102=TIME(7,30,0),コード表!$B$81,IF($Q102=TIME(8,0,0),コード表!$B$82,IF($Q102=TIME(8,30,0),コード表!$B$83,IF($Q102=TIME(9,0,0),コード表!$B$84,IF($Q102=TIME(9,30,0),コード表!$B$85,IF($Q102=TIME(10,0,0),コード表!$B$86,IF($Q102=TIME(10,30,0),コード表!$B$87,IF($Q102=TIME(11,0,0),コード表!$B$88,IF($Q102=TIME(11,30,0),コード表!$B$89,IF($Q102=TIME(12,0,0),コード表!$B$90,IF($Q102=TIME(12,30,0),コード表!$B$91,IF($Q102=TIME(13,0,0),コード表!$B$92,IF($Q102=TIME(13,30,0),コード表!$B$93,IF($Q102=TIME(14,0,0),コード表!$B$94,IF($Q102=TIME(14,30,0),コード表!$B$95,IF($Q102=TIME(15,0,0),コード表!$B$96,IF($Q102=TIME(15,30,0),コード表!$B$97,IF($Q102=TIME(16,0,0),コード表!$B$98,"")))))))))))))))))))))))))))))))))))</f>
        <v/>
      </c>
      <c r="BD102" s="51" t="str">
        <f>IF($AK$7="","",IF($AK$7="有","",IF(V102="","",IF($Q102=TIME(0,30,0),コード表!$B$99,IF($Q102=TIME(1,0,0),コード表!$B$100,IF($Q102=TIME(1,30,0),コード表!$B$101,IF($Q102=TIME(2,0,0),コード表!$B$102,IF($Q102=TIME(2,30,0),コード表!$B$103,IF($Q102=TIME(3,0,0),コード表!$B$104,IF($Q102=TIME(3,30,0),コード表!$B$105,IF($Q102=TIME(4,0,0),コード表!$B$106,IF($Q102=TIME(4,30,0),コード表!$B$107,IF($Q102=TIME(5,0,0),コード表!$B$108,IF($Q102=TIME(5,30,0),コード表!$B$109,IF($Q102=TIME(6,0,0),コード表!$B$110,IF($Q102=TIME(6,30,0),コード表!$B$111,IF($Q102=TIME(7,0,0),コード表!$B$112,IF($Q102=TIME(7,30,0),コード表!$B$113,IF($Q102=TIME(8,0,0),コード表!$B$114,IF($Q102=TIME(8,30,0),コード表!$B$115,IF($Q102=TIME(9,0,0),コード表!$B$116,IF($Q102=TIME(9,30,0),コード表!$B$117,IF($Q102=TIME(10,0,0),コード表!$B$118,IF($Q102=TIME(10,30,0),コード表!$B$119,IF($Q102=TIME(11,0,0),コード表!$B$120,IF($Q102=TIME(11,30,0),コード表!$B$121,IF($Q102=TIME(12,0,0),コード表!$B$122,IF($Q102=TIME(12,30,0),コード表!$B$123,IF($Q102=TIME(13,0,0),コード表!$B$124,IF($Q102=TIME(13,30,0),コード表!$B$125,IF($Q102=TIME(14,0,0),コード表!$B$126,IF($Q102=TIME(14,30,0),コード表!$B$127,IF($Q102=TIME(15,0,0),コード表!$B$128,IF($Q102=TIME(15,30,0),コード表!$B$129,IF($Q102=TIME(16,0,0),コード表!$B$130,"")))))))))))))))))))))))))))))))))))</f>
        <v/>
      </c>
      <c r="BE102" s="52" t="str">
        <f t="shared" si="27"/>
        <v/>
      </c>
      <c r="BF102" s="52" t="str">
        <f t="shared" si="28"/>
        <v/>
      </c>
      <c r="BG102" s="52" t="str">
        <f t="shared" si="29"/>
        <v/>
      </c>
      <c r="BH102" s="52" t="str">
        <f t="shared" si="30"/>
        <v/>
      </c>
      <c r="BI102" s="51">
        <f>IF($AK$7="無",0,IF($AK$7="",0,IF($BF102=TIME(0,30,0),コード表!$B$131,IF($BF102=TIME(1,0,0),コード表!$B$132,IF($BF102=TIME(1,30,0),コード表!$B$133,IF($BF102=TIME(2,0,0),コード表!$B$134,IF($BF102=TIME(2,30,0),コード表!$B$135,IF($BF102=TIME(3,0,0),コード表!$B$136))))))))</f>
        <v>0</v>
      </c>
      <c r="BJ102" s="51">
        <f>IF($AK$7="無",0,IF($AK$7="",0,IF($BH102=TIME(0,30,0),コード表!$B$131,IF($BH102=TIME(1,0,0),コード表!$B$132,IF($BH102=TIME(1,30,0),コード表!$B$133,IF($BH102=TIME(2,0,0),コード表!$B$134,IF($BH102=TIME(2,30,0),コード表!$B$135,IF($BH102=TIME(3,0,0),コード表!$B$136,IF($BH102=TIME(3,30,0),コード表!$B$137,IF($BH102=TIME(4,0,0),コード表!$B$138,IF($BH102=TIME(4,30,0),コード表!$B$139,IF($BH102=TIME(5,0,0),コード表!$B$140,IF($BH102=TIME(5,30,0),コード表!$B$141,IF($BH102=TIME(6,0,0),コード表!$B$142))))))))))))))</f>
        <v>0</v>
      </c>
      <c r="BK102" s="51" t="str">
        <f>IF($AK$7="有","",IF(AND(T102="",V102=""),IF($BF102=TIME(0,30,0),コード表!$B$143,IF($BF102=TIME(1,0,0),コード表!$B$144,IF($BF102=TIME(1,30,0),コード表!$B$145,IF($BF102=TIME(2,0,0),コード表!$B$146,IF($BF102=TIME(2,30,0),コード表!$B$147,IF($BF102=TIME(3,0,0),コード表!$B$148)))))),IF(AND(T102="〇",V102=""),IF($BF102=TIME(0,30,0),コード表!$B$155,IF($BF102=TIME(1,0,0),コード表!$B$156,IF($BF102=TIME(1,30,0),コード表!$B$157,IF($BF102=TIME(2,0,0),コード表!$B$158,IF($BF102=TIME(2,30,0),コード表!$B$159,IF($BF102=TIME(3,0,0),コード表!$B$160)))))),IF(AND(T102="",V102="〇"),IF($BF102=TIME(0,30,0),コード表!$B$167,IF($BF102=TIME(1,0,0),コード表!$B$168,IF($BF102=TIME(1,30,0),コード表!$B$169,IF($BF102=TIME(2,0,0),コード表!$B$170,IF($BF102=TIME(2,30,0),コード表!$B$171,IF($BF102=TIME(3,0,0),コード表!$B$172))))))))))</f>
        <v/>
      </c>
      <c r="BL102" s="51" t="str">
        <f>IF($AK$7="有","",IF(AND(T102="",V102=""),IF($BH102=TIME(0,30,0),コード表!$B$143,IF($BH102=TIME(1,0,0),コード表!$B$144,IF($BH102=TIME(1,30,0),コード表!$B$145,IF($BH102=TIME(2,0,0),コード表!$B$146,IF($BH102=TIME(2,30,0),コード表!$B$147,IF($BH102=TIME(3,0,0),コード表!$B$148,IF($BH102=TIME(3,30,0),コード表!$B$149,IF($BH102=TIME(4,0,0),コード表!$B$150,IF($BH102=TIME(4,30,0),コード表!$B$151,IF($BH102=TIME(5,0,0),コード表!$B$152,IF($BH102=TIME(5,30,0),コード表!$B$153,IF($BH102=TIME(6,0,0),コード表!$B$154)))))))))))),IF(AND(T102="〇",V102=""),IF($BH102=TIME(0,30,0),コード表!$B$155,IF($BH102=TIME(1,0,0),コード表!$B$156,IF($BH102=TIME(1,30,0),コード表!$B$157,IF($BH102=TIME(2,0,0),コード表!$B$158,IF($BH102=TIME(2,30,0),コード表!$B$159,IF($BH102=TIME(3,0,0),コード表!$B$160,IF($BH102=TIME(3,30,0),コード表!$B$161,IF($BH102=TIME(4,0,0),コード表!$B$162,IF($BH102=TIME(4,30,0),コード表!$B$163,IF($BH102=TIME(5,0,0),コード表!$B$164,IF($BH102=TIME(5,30,0),コード表!$B$165,IF($BH102=TIME(6,0,0),コード表!$B$166)))))))))))),IF(AND(T102="",V102="〇"),IF($BH102=TIME(0,30,0),コード表!$B$167,IF($BH102=TIME(1,0,0),コード表!$B$168,IF($BH102=TIME(1,30,0),コード表!$B$169,IF($BH102=TIME(2,0,0),コード表!$B$170,IF($BH102=TIME(2,30,0),コード表!$B$171,IF($BH102=TIME(3,0,0),コード表!$B$172,IF($BH102=TIME(3,30,0),コード表!$B$173,IF($BH102=TIME(4,0,0),コード表!$B$174,IF($BH102=TIME(4,30,0),コード表!$B$175,IF($BH102=TIME(5,0,0),コード表!$B$176,IF($BH102=TIME(5,30,0),コード表!$B$177,IF($BH102=TIME(6,0,0),コード表!$B$178))))))))))))))))</f>
        <v/>
      </c>
      <c r="BM102" s="51">
        <f t="shared" si="31"/>
        <v>0</v>
      </c>
      <c r="BN102" s="77">
        <f t="shared" si="21"/>
        <v>0</v>
      </c>
      <c r="BO102" s="51">
        <f>IF(AD102=1,コード表!$B$179,IF(AD102=2,コード表!$B$180,IF(AD102=3,コード表!$B$181,IF(AD102=4,コード表!$B$182,IF(AD102=5,コード表!$B$183,IF('実績記録 (２枚用)'!AD102=6,コード表!$B$184,))))))</f>
        <v>0</v>
      </c>
      <c r="BP102" s="51">
        <f t="shared" si="32"/>
        <v>0</v>
      </c>
      <c r="BQ102" s="60"/>
      <c r="BR102" s="60"/>
      <c r="BS102" s="60"/>
      <c r="BU102" s="1">
        <f t="shared" si="33"/>
        <v>0</v>
      </c>
      <c r="BV102" s="1">
        <f t="shared" si="33"/>
        <v>0</v>
      </c>
      <c r="BW102" s="1">
        <f t="shared" si="33"/>
        <v>0</v>
      </c>
      <c r="BX102" s="1">
        <f t="shared" si="33"/>
        <v>0</v>
      </c>
      <c r="BZ102" s="93">
        <f t="shared" si="34"/>
        <v>0</v>
      </c>
    </row>
    <row r="103" spans="1:78" s="1" customFormat="1" ht="33" customHeight="1" thickTop="1" thickBot="1">
      <c r="A103" s="2"/>
      <c r="B103" s="14"/>
      <c r="C103" s="392"/>
      <c r="D103" s="224"/>
      <c r="E103" s="345" t="str">
        <f t="shared" si="18"/>
        <v/>
      </c>
      <c r="F103" s="346"/>
      <c r="G103" s="356"/>
      <c r="H103" s="357"/>
      <c r="I103" s="88" t="s">
        <v>50</v>
      </c>
      <c r="J103" s="358"/>
      <c r="K103" s="357"/>
      <c r="L103" s="358"/>
      <c r="M103" s="357"/>
      <c r="N103" s="88" t="s">
        <v>50</v>
      </c>
      <c r="O103" s="223"/>
      <c r="P103" s="295"/>
      <c r="Q103" s="348" t="str">
        <f t="shared" si="35"/>
        <v/>
      </c>
      <c r="R103" s="349"/>
      <c r="S103" s="350"/>
      <c r="T103" s="298"/>
      <c r="U103" s="261"/>
      <c r="V103" s="203"/>
      <c r="W103" s="261"/>
      <c r="X103" s="296" t="str">
        <f t="shared" si="19"/>
        <v/>
      </c>
      <c r="Y103" s="297"/>
      <c r="Z103" s="310" t="str">
        <f t="shared" si="23"/>
        <v/>
      </c>
      <c r="AA103" s="312"/>
      <c r="AB103" s="203"/>
      <c r="AC103" s="261"/>
      <c r="AD103" s="203"/>
      <c r="AE103" s="204"/>
      <c r="AF103" s="341">
        <f t="shared" si="20"/>
        <v>0</v>
      </c>
      <c r="AG103" s="342"/>
      <c r="AH103" s="342"/>
      <c r="AI103" s="343"/>
      <c r="AJ103" s="396" t="str">
        <f t="shared" si="24"/>
        <v/>
      </c>
      <c r="AK103" s="398"/>
      <c r="AL103" s="177"/>
      <c r="AM103" s="177"/>
      <c r="AN103" s="177"/>
      <c r="AO103" s="177"/>
      <c r="AP103" s="177"/>
      <c r="AQ103" s="177"/>
      <c r="AR103" s="177"/>
      <c r="AS103" s="177"/>
      <c r="AT103" s="178"/>
      <c r="AU103" s="87"/>
      <c r="AV103" s="2"/>
      <c r="AW103" s="69" t="str">
        <f>IF(C103="","",DATE(請求書!$K$29,請求書!$Q$29,'実績記録 (２枚用)'!C103))</f>
        <v/>
      </c>
      <c r="AX103" s="52">
        <f t="shared" si="25"/>
        <v>0</v>
      </c>
      <c r="AY103" s="52">
        <f t="shared" si="26"/>
        <v>0</v>
      </c>
      <c r="AZ103" s="52">
        <f t="shared" si="36"/>
        <v>0</v>
      </c>
      <c r="BA103" s="51">
        <f>IF($AK$7="無",0,IF($AK$7="",0,IF($Q103=TIME(0,30,0),コード表!$B$3,IF($Q103=TIME(1,0,0),コード表!$B$4,IF($Q103=TIME(1,30,0),コード表!$B$5,IF($Q103=TIME(2,0,0),コード表!$B$6,IF($Q103=TIME(2,30,0),コード表!$B$7,IF($Q103=TIME(3,0,0),コード表!$B$8,IF($Q103=TIME(3,30,0),コード表!$B$9,IF($Q103=TIME(4,0,0),コード表!$B$10,IF($Q103=TIME(4,30,0),コード表!$B$11,IF($Q103=TIME(5,0,0),コード表!$B$12,IF($Q103=TIME(5,30,0),コード表!$B$13,IF($Q103=TIME(6,0,0),コード表!$B$14,IF($Q103=TIME(6,30,0),コード表!$B$15,IF($Q103=TIME(7,0,0),コード表!$B$16,IF($Q103=TIME(7,30,0),コード表!$B$17,IF($Q103=TIME(8,0,0),コード表!$B$18,IF($Q103=TIME(8,30,0),コード表!$B$19,IF($Q103=TIME(9,0,0),コード表!$B$20,IF($Q103=TIME(9,30,0),コード表!$B$21,IF($Q103=TIME(10,0,0),コード表!$B$22,IF($Q103=TIME(10,30,0),コード表!$B$23,IF($Q103=TIME(11,0,0),コード表!$B$24,IF($Q103=TIME(11,30,0),コード表!$B$25,IF($Q103=TIME(12,0,0),コード表!$B$26,IF($Q103=TIME(12,30,0),コード表!$B$27,IF($Q103=TIME(13,0,0),コード表!$B$28,IF($Q103=TIME(13,30,0),コード表!$B$29,IF($Q103=TIME(14,0,0),コード表!$B$30,IF($Q103=TIME(14,30,0),コード表!$B$31,IF($Q103=TIME(15,0,0),コード表!$B$32,IF($Q103=TIME(15,30,0),コード表!$B$33,IF($Q103=TIME(16,0,0),コード表!$B$34,""))))))))))))))))))))))))))))))))))</f>
        <v>0</v>
      </c>
      <c r="BB103" s="51">
        <f>IF($AK$7="有",0,IF($AK$7="",0,IF($Q103=TIME(0,30,0),コード表!$B$35,IF($Q103=TIME(1,0,0),コード表!$B$36,IF($Q103=TIME(1,30,0),コード表!$B$37,IF($Q103=TIME(2,0,0),コード表!$B$38,IF($Q103=TIME(2,30,0),コード表!$B$39,IF($Q103=TIME(3,0,0),コード表!$B$40,IF($Q103=TIME(3,30,0),コード表!$B$41,IF($Q103=TIME(4,0,0),コード表!$B$42,IF($Q103=TIME(4,30,0),コード表!$B$43,IF($Q103=TIME(5,0,0),コード表!$B$44,IF($Q103=TIME(5,30,0),コード表!$B$45,IF($Q103=TIME(6,0,0),コード表!$B$46,IF($Q103=TIME(6,30,0),コード表!$B$47,IF($Q103=TIME(7,0,0),コード表!$B$48,IF($Q103=TIME(7,30,0),コード表!$B$49,IF($Q103=TIME(8,0,0),コード表!$B$50,IF($Q103=TIME(8,30,0),コード表!$B$51,IF($Q103=TIME(9,0,0),コード表!$B$52,IF($Q103=TIME(9,30,0),コード表!$B$53,IF($Q103=TIME(10,0,0),コード表!$B$54,IF($Q103=TIME(10,30,0),コード表!$B$55,IF($Q103=TIME(11,0,0),コード表!$B$56,IF($Q103=TIME(11,30,0),コード表!$B$57,IF($Q103=TIME(12,0,0),コード表!$B$58,IF($Q103=TIME(12,30,0),コード表!$B$59,IF($Q103=TIME(13,0,0),コード表!$B$60,IF($Q103=TIME(13,30,0),コード表!$B$61,IF($Q103=TIME(14,0,0),コード表!$B$62,IF($Q103=TIME(14,30,0),コード表!$B$63,IF($Q103=TIME(15,0,0),コード表!$B$64,IF($Q103=TIME(15,30,0),コード表!$B$65,IF($Q103=TIME(16,0,0),コード表!$B$66,""))))))))))))))))))))))))))))))))))</f>
        <v>0</v>
      </c>
      <c r="BC103" s="51" t="str">
        <f>IF($AK$7="","",IF($AK$7="有","",IF(T103="","",IF($Q103=TIME(0,30,0),コード表!$B$67,IF($Q103=TIME(1,0,0),コード表!$B$68,IF($Q103=TIME(1,30,0),コード表!$B$69,IF($Q103=TIME(2,0,0),コード表!$B$70,IF($Q103=TIME(2,30,0),コード表!$B$71,IF($Q103=TIME(3,0,0),コード表!$B$72,IF($Q103=TIME(3,30,0),コード表!$B$73,IF($Q103=TIME(4,0,0),コード表!$B$74,IF($Q103=TIME(4,30,0),コード表!$B$75,IF($Q103=TIME(5,0,0),コード表!$B$76,IF($Q103=TIME(5,30,0),コード表!$B$77,IF($Q103=TIME(6,0,0),コード表!$B$78,IF($Q103=TIME(6,30,0),コード表!$B$79,IF($Q103=TIME(7,0,0),コード表!$B$80,IF($Q103=TIME(7,30,0),コード表!$B$81,IF($Q103=TIME(8,0,0),コード表!$B$82,IF($Q103=TIME(8,30,0),コード表!$B$83,IF($Q103=TIME(9,0,0),コード表!$B$84,IF($Q103=TIME(9,30,0),コード表!$B$85,IF($Q103=TIME(10,0,0),コード表!$B$86,IF($Q103=TIME(10,30,0),コード表!$B$87,IF($Q103=TIME(11,0,0),コード表!$B$88,IF($Q103=TIME(11,30,0),コード表!$B$89,IF($Q103=TIME(12,0,0),コード表!$B$90,IF($Q103=TIME(12,30,0),コード表!$B$91,IF($Q103=TIME(13,0,0),コード表!$B$92,IF($Q103=TIME(13,30,0),コード表!$B$93,IF($Q103=TIME(14,0,0),コード表!$B$94,IF($Q103=TIME(14,30,0),コード表!$B$95,IF($Q103=TIME(15,0,0),コード表!$B$96,IF($Q103=TIME(15,30,0),コード表!$B$97,IF($Q103=TIME(16,0,0),コード表!$B$98,"")))))))))))))))))))))))))))))))))))</f>
        <v/>
      </c>
      <c r="BD103" s="51" t="str">
        <f>IF($AK$7="","",IF($AK$7="有","",IF(V103="","",IF($Q103=TIME(0,30,0),コード表!$B$99,IF($Q103=TIME(1,0,0),コード表!$B$100,IF($Q103=TIME(1,30,0),コード表!$B$101,IF($Q103=TIME(2,0,0),コード表!$B$102,IF($Q103=TIME(2,30,0),コード表!$B$103,IF($Q103=TIME(3,0,0),コード表!$B$104,IF($Q103=TIME(3,30,0),コード表!$B$105,IF($Q103=TIME(4,0,0),コード表!$B$106,IF($Q103=TIME(4,30,0),コード表!$B$107,IF($Q103=TIME(5,0,0),コード表!$B$108,IF($Q103=TIME(5,30,0),コード表!$B$109,IF($Q103=TIME(6,0,0),コード表!$B$110,IF($Q103=TIME(6,30,0),コード表!$B$111,IF($Q103=TIME(7,0,0),コード表!$B$112,IF($Q103=TIME(7,30,0),コード表!$B$113,IF($Q103=TIME(8,0,0),コード表!$B$114,IF($Q103=TIME(8,30,0),コード表!$B$115,IF($Q103=TIME(9,0,0),コード表!$B$116,IF($Q103=TIME(9,30,0),コード表!$B$117,IF($Q103=TIME(10,0,0),コード表!$B$118,IF($Q103=TIME(10,30,0),コード表!$B$119,IF($Q103=TIME(11,0,0),コード表!$B$120,IF($Q103=TIME(11,30,0),コード表!$B$121,IF($Q103=TIME(12,0,0),コード表!$B$122,IF($Q103=TIME(12,30,0),コード表!$B$123,IF($Q103=TIME(13,0,0),コード表!$B$124,IF($Q103=TIME(13,30,0),コード表!$B$125,IF($Q103=TIME(14,0,0),コード表!$B$126,IF($Q103=TIME(14,30,0),コード表!$B$127,IF($Q103=TIME(15,0,0),コード表!$B$128,IF($Q103=TIME(15,30,0),コード表!$B$129,IF($Q103=TIME(16,0,0),コード表!$B$130,"")))))))))))))))))))))))))))))))))))</f>
        <v/>
      </c>
      <c r="BE103" s="52" t="str">
        <f t="shared" si="27"/>
        <v/>
      </c>
      <c r="BF103" s="52" t="str">
        <f t="shared" si="28"/>
        <v/>
      </c>
      <c r="BG103" s="52" t="str">
        <f t="shared" si="29"/>
        <v/>
      </c>
      <c r="BH103" s="52" t="str">
        <f t="shared" si="30"/>
        <v/>
      </c>
      <c r="BI103" s="51">
        <f>IF($AK$7="無",0,IF($AK$7="",0,IF($BF103=TIME(0,30,0),コード表!$B$131,IF($BF103=TIME(1,0,0),コード表!$B$132,IF($BF103=TIME(1,30,0),コード表!$B$133,IF($BF103=TIME(2,0,0),コード表!$B$134,IF($BF103=TIME(2,30,0),コード表!$B$135,IF($BF103=TIME(3,0,0),コード表!$B$136))))))))</f>
        <v>0</v>
      </c>
      <c r="BJ103" s="51">
        <f>IF($AK$7="無",0,IF($AK$7="",0,IF($BH103=TIME(0,30,0),コード表!$B$131,IF($BH103=TIME(1,0,0),コード表!$B$132,IF($BH103=TIME(1,30,0),コード表!$B$133,IF($BH103=TIME(2,0,0),コード表!$B$134,IF($BH103=TIME(2,30,0),コード表!$B$135,IF($BH103=TIME(3,0,0),コード表!$B$136,IF($BH103=TIME(3,30,0),コード表!$B$137,IF($BH103=TIME(4,0,0),コード表!$B$138,IF($BH103=TIME(4,30,0),コード表!$B$139,IF($BH103=TIME(5,0,0),コード表!$B$140,IF($BH103=TIME(5,30,0),コード表!$B$141,IF($BH103=TIME(6,0,0),コード表!$B$142))))))))))))))</f>
        <v>0</v>
      </c>
      <c r="BK103" s="51" t="str">
        <f>IF($AK$7="有","",IF(AND(T103="",V103=""),IF($BF103=TIME(0,30,0),コード表!$B$143,IF($BF103=TIME(1,0,0),コード表!$B$144,IF($BF103=TIME(1,30,0),コード表!$B$145,IF($BF103=TIME(2,0,0),コード表!$B$146,IF($BF103=TIME(2,30,0),コード表!$B$147,IF($BF103=TIME(3,0,0),コード表!$B$148)))))),IF(AND(T103="〇",V103=""),IF($BF103=TIME(0,30,0),コード表!$B$155,IF($BF103=TIME(1,0,0),コード表!$B$156,IF($BF103=TIME(1,30,0),コード表!$B$157,IF($BF103=TIME(2,0,0),コード表!$B$158,IF($BF103=TIME(2,30,0),コード表!$B$159,IF($BF103=TIME(3,0,0),コード表!$B$160)))))),IF(AND(T103="",V103="〇"),IF($BF103=TIME(0,30,0),コード表!$B$167,IF($BF103=TIME(1,0,0),コード表!$B$168,IF($BF103=TIME(1,30,0),コード表!$B$169,IF($BF103=TIME(2,0,0),コード表!$B$170,IF($BF103=TIME(2,30,0),コード表!$B$171,IF($BF103=TIME(3,0,0),コード表!$B$172))))))))))</f>
        <v/>
      </c>
      <c r="BL103" s="51" t="str">
        <f>IF($AK$7="有","",IF(AND(T103="",V103=""),IF($BH103=TIME(0,30,0),コード表!$B$143,IF($BH103=TIME(1,0,0),コード表!$B$144,IF($BH103=TIME(1,30,0),コード表!$B$145,IF($BH103=TIME(2,0,0),コード表!$B$146,IF($BH103=TIME(2,30,0),コード表!$B$147,IF($BH103=TIME(3,0,0),コード表!$B$148,IF($BH103=TIME(3,30,0),コード表!$B$149,IF($BH103=TIME(4,0,0),コード表!$B$150,IF($BH103=TIME(4,30,0),コード表!$B$151,IF($BH103=TIME(5,0,0),コード表!$B$152,IF($BH103=TIME(5,30,0),コード表!$B$153,IF($BH103=TIME(6,0,0),コード表!$B$154)))))))))))),IF(AND(T103="〇",V103=""),IF($BH103=TIME(0,30,0),コード表!$B$155,IF($BH103=TIME(1,0,0),コード表!$B$156,IF($BH103=TIME(1,30,0),コード表!$B$157,IF($BH103=TIME(2,0,0),コード表!$B$158,IF($BH103=TIME(2,30,0),コード表!$B$159,IF($BH103=TIME(3,0,0),コード表!$B$160,IF($BH103=TIME(3,30,0),コード表!$B$161,IF($BH103=TIME(4,0,0),コード表!$B$162,IF($BH103=TIME(4,30,0),コード表!$B$163,IF($BH103=TIME(5,0,0),コード表!$B$164,IF($BH103=TIME(5,30,0),コード表!$B$165,IF($BH103=TIME(6,0,0),コード表!$B$166)))))))))))),IF(AND(T103="",V103="〇"),IF($BH103=TIME(0,30,0),コード表!$B$167,IF($BH103=TIME(1,0,0),コード表!$B$168,IF($BH103=TIME(1,30,0),コード表!$B$169,IF($BH103=TIME(2,0,0),コード表!$B$170,IF($BH103=TIME(2,30,0),コード表!$B$171,IF($BH103=TIME(3,0,0),コード表!$B$172,IF($BH103=TIME(3,30,0),コード表!$B$173,IF($BH103=TIME(4,0,0),コード表!$B$174,IF($BH103=TIME(4,30,0),コード表!$B$175,IF($BH103=TIME(5,0,0),コード表!$B$176,IF($BH103=TIME(5,30,0),コード表!$B$177,IF($BH103=TIME(6,0,0),コード表!$B$178))))))))))))))))</f>
        <v/>
      </c>
      <c r="BM103" s="51">
        <f t="shared" si="31"/>
        <v>0</v>
      </c>
      <c r="BN103" s="77">
        <f t="shared" si="21"/>
        <v>0</v>
      </c>
      <c r="BO103" s="51">
        <f>IF(AD103=1,コード表!$B$179,IF(AD103=2,コード表!$B$180,IF(AD103=3,コード表!$B$181,IF(AD103=4,コード表!$B$182,IF(AD103=5,コード表!$B$183,IF('実績記録 (２枚用)'!AD103=6,コード表!$B$184,))))))</f>
        <v>0</v>
      </c>
      <c r="BP103" s="51">
        <f t="shared" si="32"/>
        <v>0</v>
      </c>
      <c r="BQ103" s="60"/>
      <c r="BR103" s="60"/>
      <c r="BS103" s="60"/>
      <c r="BU103" s="1">
        <f t="shared" si="33"/>
        <v>0</v>
      </c>
      <c r="BV103" s="1">
        <f t="shared" si="33"/>
        <v>0</v>
      </c>
      <c r="BW103" s="1">
        <f t="shared" si="33"/>
        <v>0</v>
      </c>
      <c r="BX103" s="1">
        <f t="shared" si="33"/>
        <v>0</v>
      </c>
      <c r="BZ103" s="93">
        <f t="shared" si="34"/>
        <v>0</v>
      </c>
    </row>
    <row r="104" spans="1:78" s="1" customFormat="1" ht="33" customHeight="1" thickTop="1" thickBot="1">
      <c r="A104" s="2"/>
      <c r="B104" s="14"/>
      <c r="C104" s="392"/>
      <c r="D104" s="224"/>
      <c r="E104" s="345" t="str">
        <f t="shared" si="18"/>
        <v/>
      </c>
      <c r="F104" s="346"/>
      <c r="G104" s="356"/>
      <c r="H104" s="357"/>
      <c r="I104" s="88" t="s">
        <v>50</v>
      </c>
      <c r="J104" s="358"/>
      <c r="K104" s="357"/>
      <c r="L104" s="358"/>
      <c r="M104" s="357"/>
      <c r="N104" s="88" t="s">
        <v>50</v>
      </c>
      <c r="O104" s="223"/>
      <c r="P104" s="295"/>
      <c r="Q104" s="348" t="str">
        <f t="shared" si="35"/>
        <v/>
      </c>
      <c r="R104" s="349"/>
      <c r="S104" s="350"/>
      <c r="T104" s="298"/>
      <c r="U104" s="261"/>
      <c r="V104" s="203"/>
      <c r="W104" s="261"/>
      <c r="X104" s="296" t="str">
        <f t="shared" si="19"/>
        <v/>
      </c>
      <c r="Y104" s="297"/>
      <c r="Z104" s="310" t="str">
        <f t="shared" si="23"/>
        <v/>
      </c>
      <c r="AA104" s="312"/>
      <c r="AB104" s="203"/>
      <c r="AC104" s="261"/>
      <c r="AD104" s="203"/>
      <c r="AE104" s="204"/>
      <c r="AF104" s="341">
        <f t="shared" si="20"/>
        <v>0</v>
      </c>
      <c r="AG104" s="342"/>
      <c r="AH104" s="342"/>
      <c r="AI104" s="343"/>
      <c r="AJ104" s="396" t="str">
        <f t="shared" si="24"/>
        <v/>
      </c>
      <c r="AK104" s="398"/>
      <c r="AL104" s="177"/>
      <c r="AM104" s="177"/>
      <c r="AN104" s="177"/>
      <c r="AO104" s="177"/>
      <c r="AP104" s="177"/>
      <c r="AQ104" s="177"/>
      <c r="AR104" s="177"/>
      <c r="AS104" s="177"/>
      <c r="AT104" s="178"/>
      <c r="AU104" s="87"/>
      <c r="AV104" s="2"/>
      <c r="AW104" s="69" t="str">
        <f>IF(C104="","",DATE(請求書!$K$29,請求書!$Q$29,'実績記録 (２枚用)'!C104))</f>
        <v/>
      </c>
      <c r="AX104" s="52">
        <f t="shared" si="25"/>
        <v>0</v>
      </c>
      <c r="AY104" s="52">
        <f t="shared" si="26"/>
        <v>0</v>
      </c>
      <c r="AZ104" s="52">
        <f t="shared" si="36"/>
        <v>0</v>
      </c>
      <c r="BA104" s="51">
        <f>IF($AK$7="無",0,IF($AK$7="",0,IF($Q104=TIME(0,30,0),コード表!$B$3,IF($Q104=TIME(1,0,0),コード表!$B$4,IF($Q104=TIME(1,30,0),コード表!$B$5,IF($Q104=TIME(2,0,0),コード表!$B$6,IF($Q104=TIME(2,30,0),コード表!$B$7,IF($Q104=TIME(3,0,0),コード表!$B$8,IF($Q104=TIME(3,30,0),コード表!$B$9,IF($Q104=TIME(4,0,0),コード表!$B$10,IF($Q104=TIME(4,30,0),コード表!$B$11,IF($Q104=TIME(5,0,0),コード表!$B$12,IF($Q104=TIME(5,30,0),コード表!$B$13,IF($Q104=TIME(6,0,0),コード表!$B$14,IF($Q104=TIME(6,30,0),コード表!$B$15,IF($Q104=TIME(7,0,0),コード表!$B$16,IF($Q104=TIME(7,30,0),コード表!$B$17,IF($Q104=TIME(8,0,0),コード表!$B$18,IF($Q104=TIME(8,30,0),コード表!$B$19,IF($Q104=TIME(9,0,0),コード表!$B$20,IF($Q104=TIME(9,30,0),コード表!$B$21,IF($Q104=TIME(10,0,0),コード表!$B$22,IF($Q104=TIME(10,30,0),コード表!$B$23,IF($Q104=TIME(11,0,0),コード表!$B$24,IF($Q104=TIME(11,30,0),コード表!$B$25,IF($Q104=TIME(12,0,0),コード表!$B$26,IF($Q104=TIME(12,30,0),コード表!$B$27,IF($Q104=TIME(13,0,0),コード表!$B$28,IF($Q104=TIME(13,30,0),コード表!$B$29,IF($Q104=TIME(14,0,0),コード表!$B$30,IF($Q104=TIME(14,30,0),コード表!$B$31,IF($Q104=TIME(15,0,0),コード表!$B$32,IF($Q104=TIME(15,30,0),コード表!$B$33,IF($Q104=TIME(16,0,0),コード表!$B$34,""))))))))))))))))))))))))))))))))))</f>
        <v>0</v>
      </c>
      <c r="BB104" s="51">
        <f>IF($AK$7="有",0,IF($AK$7="",0,IF($Q104=TIME(0,30,0),コード表!$B$35,IF($Q104=TIME(1,0,0),コード表!$B$36,IF($Q104=TIME(1,30,0),コード表!$B$37,IF($Q104=TIME(2,0,0),コード表!$B$38,IF($Q104=TIME(2,30,0),コード表!$B$39,IF($Q104=TIME(3,0,0),コード表!$B$40,IF($Q104=TIME(3,30,0),コード表!$B$41,IF($Q104=TIME(4,0,0),コード表!$B$42,IF($Q104=TIME(4,30,0),コード表!$B$43,IF($Q104=TIME(5,0,0),コード表!$B$44,IF($Q104=TIME(5,30,0),コード表!$B$45,IF($Q104=TIME(6,0,0),コード表!$B$46,IF($Q104=TIME(6,30,0),コード表!$B$47,IF($Q104=TIME(7,0,0),コード表!$B$48,IF($Q104=TIME(7,30,0),コード表!$B$49,IF($Q104=TIME(8,0,0),コード表!$B$50,IF($Q104=TIME(8,30,0),コード表!$B$51,IF($Q104=TIME(9,0,0),コード表!$B$52,IF($Q104=TIME(9,30,0),コード表!$B$53,IF($Q104=TIME(10,0,0),コード表!$B$54,IF($Q104=TIME(10,30,0),コード表!$B$55,IF($Q104=TIME(11,0,0),コード表!$B$56,IF($Q104=TIME(11,30,0),コード表!$B$57,IF($Q104=TIME(12,0,0),コード表!$B$58,IF($Q104=TIME(12,30,0),コード表!$B$59,IF($Q104=TIME(13,0,0),コード表!$B$60,IF($Q104=TIME(13,30,0),コード表!$B$61,IF($Q104=TIME(14,0,0),コード表!$B$62,IF($Q104=TIME(14,30,0),コード表!$B$63,IF($Q104=TIME(15,0,0),コード表!$B$64,IF($Q104=TIME(15,30,0),コード表!$B$65,IF($Q104=TIME(16,0,0),コード表!$B$66,""))))))))))))))))))))))))))))))))))</f>
        <v>0</v>
      </c>
      <c r="BC104" s="51" t="str">
        <f>IF($AK$7="","",IF($AK$7="有","",IF(T104="","",IF($Q104=TIME(0,30,0),コード表!$B$67,IF($Q104=TIME(1,0,0),コード表!$B$68,IF($Q104=TIME(1,30,0),コード表!$B$69,IF($Q104=TIME(2,0,0),コード表!$B$70,IF($Q104=TIME(2,30,0),コード表!$B$71,IF($Q104=TIME(3,0,0),コード表!$B$72,IF($Q104=TIME(3,30,0),コード表!$B$73,IF($Q104=TIME(4,0,0),コード表!$B$74,IF($Q104=TIME(4,30,0),コード表!$B$75,IF($Q104=TIME(5,0,0),コード表!$B$76,IF($Q104=TIME(5,30,0),コード表!$B$77,IF($Q104=TIME(6,0,0),コード表!$B$78,IF($Q104=TIME(6,30,0),コード表!$B$79,IF($Q104=TIME(7,0,0),コード表!$B$80,IF($Q104=TIME(7,30,0),コード表!$B$81,IF($Q104=TIME(8,0,0),コード表!$B$82,IF($Q104=TIME(8,30,0),コード表!$B$83,IF($Q104=TIME(9,0,0),コード表!$B$84,IF($Q104=TIME(9,30,0),コード表!$B$85,IF($Q104=TIME(10,0,0),コード表!$B$86,IF($Q104=TIME(10,30,0),コード表!$B$87,IF($Q104=TIME(11,0,0),コード表!$B$88,IF($Q104=TIME(11,30,0),コード表!$B$89,IF($Q104=TIME(12,0,0),コード表!$B$90,IF($Q104=TIME(12,30,0),コード表!$B$91,IF($Q104=TIME(13,0,0),コード表!$B$92,IF($Q104=TIME(13,30,0),コード表!$B$93,IF($Q104=TIME(14,0,0),コード表!$B$94,IF($Q104=TIME(14,30,0),コード表!$B$95,IF($Q104=TIME(15,0,0),コード表!$B$96,IF($Q104=TIME(15,30,0),コード表!$B$97,IF($Q104=TIME(16,0,0),コード表!$B$98,"")))))))))))))))))))))))))))))))))))</f>
        <v/>
      </c>
      <c r="BD104" s="51" t="str">
        <f>IF($AK$7="","",IF($AK$7="有","",IF(V104="","",IF($Q104=TIME(0,30,0),コード表!$B$99,IF($Q104=TIME(1,0,0),コード表!$B$100,IF($Q104=TIME(1,30,0),コード表!$B$101,IF($Q104=TIME(2,0,0),コード表!$B$102,IF($Q104=TIME(2,30,0),コード表!$B$103,IF($Q104=TIME(3,0,0),コード表!$B$104,IF($Q104=TIME(3,30,0),コード表!$B$105,IF($Q104=TIME(4,0,0),コード表!$B$106,IF($Q104=TIME(4,30,0),コード表!$B$107,IF($Q104=TIME(5,0,0),コード表!$B$108,IF($Q104=TIME(5,30,0),コード表!$B$109,IF($Q104=TIME(6,0,0),コード表!$B$110,IF($Q104=TIME(6,30,0),コード表!$B$111,IF($Q104=TIME(7,0,0),コード表!$B$112,IF($Q104=TIME(7,30,0),コード表!$B$113,IF($Q104=TIME(8,0,0),コード表!$B$114,IF($Q104=TIME(8,30,0),コード表!$B$115,IF($Q104=TIME(9,0,0),コード表!$B$116,IF($Q104=TIME(9,30,0),コード表!$B$117,IF($Q104=TIME(10,0,0),コード表!$B$118,IF($Q104=TIME(10,30,0),コード表!$B$119,IF($Q104=TIME(11,0,0),コード表!$B$120,IF($Q104=TIME(11,30,0),コード表!$B$121,IF($Q104=TIME(12,0,0),コード表!$B$122,IF($Q104=TIME(12,30,0),コード表!$B$123,IF($Q104=TIME(13,0,0),コード表!$B$124,IF($Q104=TIME(13,30,0),コード表!$B$125,IF($Q104=TIME(14,0,0),コード表!$B$126,IF($Q104=TIME(14,30,0),コード表!$B$127,IF($Q104=TIME(15,0,0),コード表!$B$128,IF($Q104=TIME(15,30,0),コード表!$B$129,IF($Q104=TIME(16,0,0),コード表!$B$130,"")))))))))))))))))))))))))))))))))))</f>
        <v/>
      </c>
      <c r="BE104" s="52" t="str">
        <f t="shared" si="27"/>
        <v/>
      </c>
      <c r="BF104" s="52" t="str">
        <f t="shared" si="28"/>
        <v/>
      </c>
      <c r="BG104" s="52" t="str">
        <f t="shared" si="29"/>
        <v/>
      </c>
      <c r="BH104" s="52" t="str">
        <f t="shared" si="30"/>
        <v/>
      </c>
      <c r="BI104" s="51">
        <f>IF($AK$7="無",0,IF($AK$7="",0,IF($BF104=TIME(0,30,0),コード表!$B$131,IF($BF104=TIME(1,0,0),コード表!$B$132,IF($BF104=TIME(1,30,0),コード表!$B$133,IF($BF104=TIME(2,0,0),コード表!$B$134,IF($BF104=TIME(2,30,0),コード表!$B$135,IF($BF104=TIME(3,0,0),コード表!$B$136))))))))</f>
        <v>0</v>
      </c>
      <c r="BJ104" s="51">
        <f>IF($AK$7="無",0,IF($AK$7="",0,IF($BH104=TIME(0,30,0),コード表!$B$131,IF($BH104=TIME(1,0,0),コード表!$B$132,IF($BH104=TIME(1,30,0),コード表!$B$133,IF($BH104=TIME(2,0,0),コード表!$B$134,IF($BH104=TIME(2,30,0),コード表!$B$135,IF($BH104=TIME(3,0,0),コード表!$B$136,IF($BH104=TIME(3,30,0),コード表!$B$137,IF($BH104=TIME(4,0,0),コード表!$B$138,IF($BH104=TIME(4,30,0),コード表!$B$139,IF($BH104=TIME(5,0,0),コード表!$B$140,IF($BH104=TIME(5,30,0),コード表!$B$141,IF($BH104=TIME(6,0,0),コード表!$B$142))))))))))))))</f>
        <v>0</v>
      </c>
      <c r="BK104" s="51" t="str">
        <f>IF($AK$7="有","",IF(AND(T104="",V104=""),IF($BF104=TIME(0,30,0),コード表!$B$143,IF($BF104=TIME(1,0,0),コード表!$B$144,IF($BF104=TIME(1,30,0),コード表!$B$145,IF($BF104=TIME(2,0,0),コード表!$B$146,IF($BF104=TIME(2,30,0),コード表!$B$147,IF($BF104=TIME(3,0,0),コード表!$B$148)))))),IF(AND(T104="〇",V104=""),IF($BF104=TIME(0,30,0),コード表!$B$155,IF($BF104=TIME(1,0,0),コード表!$B$156,IF($BF104=TIME(1,30,0),コード表!$B$157,IF($BF104=TIME(2,0,0),コード表!$B$158,IF($BF104=TIME(2,30,0),コード表!$B$159,IF($BF104=TIME(3,0,0),コード表!$B$160)))))),IF(AND(T104="",V104="〇"),IF($BF104=TIME(0,30,0),コード表!$B$167,IF($BF104=TIME(1,0,0),コード表!$B$168,IF($BF104=TIME(1,30,0),コード表!$B$169,IF($BF104=TIME(2,0,0),コード表!$B$170,IF($BF104=TIME(2,30,0),コード表!$B$171,IF($BF104=TIME(3,0,0),コード表!$B$172))))))))))</f>
        <v/>
      </c>
      <c r="BL104" s="51" t="str">
        <f>IF($AK$7="有","",IF(AND(T104="",V104=""),IF($BH104=TIME(0,30,0),コード表!$B$143,IF($BH104=TIME(1,0,0),コード表!$B$144,IF($BH104=TIME(1,30,0),コード表!$B$145,IF($BH104=TIME(2,0,0),コード表!$B$146,IF($BH104=TIME(2,30,0),コード表!$B$147,IF($BH104=TIME(3,0,0),コード表!$B$148,IF($BH104=TIME(3,30,0),コード表!$B$149,IF($BH104=TIME(4,0,0),コード表!$B$150,IF($BH104=TIME(4,30,0),コード表!$B$151,IF($BH104=TIME(5,0,0),コード表!$B$152,IF($BH104=TIME(5,30,0),コード表!$B$153,IF($BH104=TIME(6,0,0),コード表!$B$154)))))))))))),IF(AND(T104="〇",V104=""),IF($BH104=TIME(0,30,0),コード表!$B$155,IF($BH104=TIME(1,0,0),コード表!$B$156,IF($BH104=TIME(1,30,0),コード表!$B$157,IF($BH104=TIME(2,0,0),コード表!$B$158,IF($BH104=TIME(2,30,0),コード表!$B$159,IF($BH104=TIME(3,0,0),コード表!$B$160,IF($BH104=TIME(3,30,0),コード表!$B$161,IF($BH104=TIME(4,0,0),コード表!$B$162,IF($BH104=TIME(4,30,0),コード表!$B$163,IF($BH104=TIME(5,0,0),コード表!$B$164,IF($BH104=TIME(5,30,0),コード表!$B$165,IF($BH104=TIME(6,0,0),コード表!$B$166)))))))))))),IF(AND(T104="",V104="〇"),IF($BH104=TIME(0,30,0),コード表!$B$167,IF($BH104=TIME(1,0,0),コード表!$B$168,IF($BH104=TIME(1,30,0),コード表!$B$169,IF($BH104=TIME(2,0,0),コード表!$B$170,IF($BH104=TIME(2,30,0),コード表!$B$171,IF($BH104=TIME(3,0,0),コード表!$B$172,IF($BH104=TIME(3,30,0),コード表!$B$173,IF($BH104=TIME(4,0,0),コード表!$B$174,IF($BH104=TIME(4,30,0),コード表!$B$175,IF($BH104=TIME(5,0,0),コード表!$B$176,IF($BH104=TIME(5,30,0),コード表!$B$177,IF($BH104=TIME(6,0,0),コード表!$B$178))))))))))))))))</f>
        <v/>
      </c>
      <c r="BM104" s="51">
        <f t="shared" si="31"/>
        <v>0</v>
      </c>
      <c r="BN104" s="77">
        <f t="shared" si="21"/>
        <v>0</v>
      </c>
      <c r="BO104" s="51">
        <f>IF(AD104=1,コード表!$B$179,IF(AD104=2,コード表!$B$180,IF(AD104=3,コード表!$B$181,IF(AD104=4,コード表!$B$182,IF(AD104=5,コード表!$B$183,IF('実績記録 (２枚用)'!AD104=6,コード表!$B$184,))))))</f>
        <v>0</v>
      </c>
      <c r="BP104" s="51">
        <f t="shared" si="32"/>
        <v>0</v>
      </c>
      <c r="BQ104" s="60"/>
      <c r="BR104" s="60"/>
      <c r="BS104" s="60"/>
      <c r="BU104" s="1">
        <f t="shared" si="33"/>
        <v>0</v>
      </c>
      <c r="BV104" s="1">
        <f t="shared" si="33"/>
        <v>0</v>
      </c>
      <c r="BW104" s="1">
        <f t="shared" si="33"/>
        <v>0</v>
      </c>
      <c r="BX104" s="1">
        <f t="shared" si="33"/>
        <v>0</v>
      </c>
      <c r="BZ104" s="93">
        <f t="shared" si="34"/>
        <v>0</v>
      </c>
    </row>
    <row r="105" spans="1:78" s="1" customFormat="1" ht="33" customHeight="1" thickTop="1" thickBot="1">
      <c r="A105" s="2"/>
      <c r="B105" s="14"/>
      <c r="C105" s="392"/>
      <c r="D105" s="224"/>
      <c r="E105" s="345" t="str">
        <f t="shared" si="18"/>
        <v/>
      </c>
      <c r="F105" s="346"/>
      <c r="G105" s="356"/>
      <c r="H105" s="357"/>
      <c r="I105" s="88" t="s">
        <v>50</v>
      </c>
      <c r="J105" s="358"/>
      <c r="K105" s="357"/>
      <c r="L105" s="358"/>
      <c r="M105" s="357"/>
      <c r="N105" s="88" t="s">
        <v>50</v>
      </c>
      <c r="O105" s="223"/>
      <c r="P105" s="295"/>
      <c r="Q105" s="348" t="str">
        <f t="shared" si="35"/>
        <v/>
      </c>
      <c r="R105" s="349"/>
      <c r="S105" s="350"/>
      <c r="T105" s="298"/>
      <c r="U105" s="261"/>
      <c r="V105" s="203"/>
      <c r="W105" s="261"/>
      <c r="X105" s="296" t="str">
        <f t="shared" si="19"/>
        <v/>
      </c>
      <c r="Y105" s="297"/>
      <c r="Z105" s="310" t="str">
        <f t="shared" si="23"/>
        <v/>
      </c>
      <c r="AA105" s="312"/>
      <c r="AB105" s="203"/>
      <c r="AC105" s="261"/>
      <c r="AD105" s="203"/>
      <c r="AE105" s="204"/>
      <c r="AF105" s="341">
        <f t="shared" si="20"/>
        <v>0</v>
      </c>
      <c r="AG105" s="342"/>
      <c r="AH105" s="342"/>
      <c r="AI105" s="343"/>
      <c r="AJ105" s="396" t="str">
        <f t="shared" si="24"/>
        <v/>
      </c>
      <c r="AK105" s="398"/>
      <c r="AL105" s="177"/>
      <c r="AM105" s="177"/>
      <c r="AN105" s="177"/>
      <c r="AO105" s="177"/>
      <c r="AP105" s="177"/>
      <c r="AQ105" s="177"/>
      <c r="AR105" s="177"/>
      <c r="AS105" s="177"/>
      <c r="AT105" s="178"/>
      <c r="AU105" s="87"/>
      <c r="AV105" s="2"/>
      <c r="AW105" s="69" t="str">
        <f>IF(C105="","",DATE(請求書!$K$29,請求書!$Q$29,'実績記録 (２枚用)'!C105))</f>
        <v/>
      </c>
      <c r="AX105" s="52">
        <f t="shared" si="25"/>
        <v>0</v>
      </c>
      <c r="AY105" s="52">
        <f t="shared" si="26"/>
        <v>0</v>
      </c>
      <c r="AZ105" s="52">
        <f t="shared" si="36"/>
        <v>0</v>
      </c>
      <c r="BA105" s="51">
        <f>IF($AK$7="無",0,IF($AK$7="",0,IF($Q105=TIME(0,30,0),コード表!$B$3,IF($Q105=TIME(1,0,0),コード表!$B$4,IF($Q105=TIME(1,30,0),コード表!$B$5,IF($Q105=TIME(2,0,0),コード表!$B$6,IF($Q105=TIME(2,30,0),コード表!$B$7,IF($Q105=TIME(3,0,0),コード表!$B$8,IF($Q105=TIME(3,30,0),コード表!$B$9,IF($Q105=TIME(4,0,0),コード表!$B$10,IF($Q105=TIME(4,30,0),コード表!$B$11,IF($Q105=TIME(5,0,0),コード表!$B$12,IF($Q105=TIME(5,30,0),コード表!$B$13,IF($Q105=TIME(6,0,0),コード表!$B$14,IF($Q105=TIME(6,30,0),コード表!$B$15,IF($Q105=TIME(7,0,0),コード表!$B$16,IF($Q105=TIME(7,30,0),コード表!$B$17,IF($Q105=TIME(8,0,0),コード表!$B$18,IF($Q105=TIME(8,30,0),コード表!$B$19,IF($Q105=TIME(9,0,0),コード表!$B$20,IF($Q105=TIME(9,30,0),コード表!$B$21,IF($Q105=TIME(10,0,0),コード表!$B$22,IF($Q105=TIME(10,30,0),コード表!$B$23,IF($Q105=TIME(11,0,0),コード表!$B$24,IF($Q105=TIME(11,30,0),コード表!$B$25,IF($Q105=TIME(12,0,0),コード表!$B$26,IF($Q105=TIME(12,30,0),コード表!$B$27,IF($Q105=TIME(13,0,0),コード表!$B$28,IF($Q105=TIME(13,30,0),コード表!$B$29,IF($Q105=TIME(14,0,0),コード表!$B$30,IF($Q105=TIME(14,30,0),コード表!$B$31,IF($Q105=TIME(15,0,0),コード表!$B$32,IF($Q105=TIME(15,30,0),コード表!$B$33,IF($Q105=TIME(16,0,0),コード表!$B$34,""))))))))))))))))))))))))))))))))))</f>
        <v>0</v>
      </c>
      <c r="BB105" s="51">
        <f>IF($AK$7="有",0,IF($AK$7="",0,IF($Q105=TIME(0,30,0),コード表!$B$35,IF($Q105=TIME(1,0,0),コード表!$B$36,IF($Q105=TIME(1,30,0),コード表!$B$37,IF($Q105=TIME(2,0,0),コード表!$B$38,IF($Q105=TIME(2,30,0),コード表!$B$39,IF($Q105=TIME(3,0,0),コード表!$B$40,IF($Q105=TIME(3,30,0),コード表!$B$41,IF($Q105=TIME(4,0,0),コード表!$B$42,IF($Q105=TIME(4,30,0),コード表!$B$43,IF($Q105=TIME(5,0,0),コード表!$B$44,IF($Q105=TIME(5,30,0),コード表!$B$45,IF($Q105=TIME(6,0,0),コード表!$B$46,IF($Q105=TIME(6,30,0),コード表!$B$47,IF($Q105=TIME(7,0,0),コード表!$B$48,IF($Q105=TIME(7,30,0),コード表!$B$49,IF($Q105=TIME(8,0,0),コード表!$B$50,IF($Q105=TIME(8,30,0),コード表!$B$51,IF($Q105=TIME(9,0,0),コード表!$B$52,IF($Q105=TIME(9,30,0),コード表!$B$53,IF($Q105=TIME(10,0,0),コード表!$B$54,IF($Q105=TIME(10,30,0),コード表!$B$55,IF($Q105=TIME(11,0,0),コード表!$B$56,IF($Q105=TIME(11,30,0),コード表!$B$57,IF($Q105=TIME(12,0,0),コード表!$B$58,IF($Q105=TIME(12,30,0),コード表!$B$59,IF($Q105=TIME(13,0,0),コード表!$B$60,IF($Q105=TIME(13,30,0),コード表!$B$61,IF($Q105=TIME(14,0,0),コード表!$B$62,IF($Q105=TIME(14,30,0),コード表!$B$63,IF($Q105=TIME(15,0,0),コード表!$B$64,IF($Q105=TIME(15,30,0),コード表!$B$65,IF($Q105=TIME(16,0,0),コード表!$B$66,""))))))))))))))))))))))))))))))))))</f>
        <v>0</v>
      </c>
      <c r="BC105" s="51" t="str">
        <f>IF($AK$7="","",IF($AK$7="有","",IF(T105="","",IF($Q105=TIME(0,30,0),コード表!$B$67,IF($Q105=TIME(1,0,0),コード表!$B$68,IF($Q105=TIME(1,30,0),コード表!$B$69,IF($Q105=TIME(2,0,0),コード表!$B$70,IF($Q105=TIME(2,30,0),コード表!$B$71,IF($Q105=TIME(3,0,0),コード表!$B$72,IF($Q105=TIME(3,30,0),コード表!$B$73,IF($Q105=TIME(4,0,0),コード表!$B$74,IF($Q105=TIME(4,30,0),コード表!$B$75,IF($Q105=TIME(5,0,0),コード表!$B$76,IF($Q105=TIME(5,30,0),コード表!$B$77,IF($Q105=TIME(6,0,0),コード表!$B$78,IF($Q105=TIME(6,30,0),コード表!$B$79,IF($Q105=TIME(7,0,0),コード表!$B$80,IF($Q105=TIME(7,30,0),コード表!$B$81,IF($Q105=TIME(8,0,0),コード表!$B$82,IF($Q105=TIME(8,30,0),コード表!$B$83,IF($Q105=TIME(9,0,0),コード表!$B$84,IF($Q105=TIME(9,30,0),コード表!$B$85,IF($Q105=TIME(10,0,0),コード表!$B$86,IF($Q105=TIME(10,30,0),コード表!$B$87,IF($Q105=TIME(11,0,0),コード表!$B$88,IF($Q105=TIME(11,30,0),コード表!$B$89,IF($Q105=TIME(12,0,0),コード表!$B$90,IF($Q105=TIME(12,30,0),コード表!$B$91,IF($Q105=TIME(13,0,0),コード表!$B$92,IF($Q105=TIME(13,30,0),コード表!$B$93,IF($Q105=TIME(14,0,0),コード表!$B$94,IF($Q105=TIME(14,30,0),コード表!$B$95,IF($Q105=TIME(15,0,0),コード表!$B$96,IF($Q105=TIME(15,30,0),コード表!$B$97,IF($Q105=TIME(16,0,0),コード表!$B$98,"")))))))))))))))))))))))))))))))))))</f>
        <v/>
      </c>
      <c r="BD105" s="51" t="str">
        <f>IF($AK$7="","",IF($AK$7="有","",IF(V105="","",IF($Q105=TIME(0,30,0),コード表!$B$99,IF($Q105=TIME(1,0,0),コード表!$B$100,IF($Q105=TIME(1,30,0),コード表!$B$101,IF($Q105=TIME(2,0,0),コード表!$B$102,IF($Q105=TIME(2,30,0),コード表!$B$103,IF($Q105=TIME(3,0,0),コード表!$B$104,IF($Q105=TIME(3,30,0),コード表!$B$105,IF($Q105=TIME(4,0,0),コード表!$B$106,IF($Q105=TIME(4,30,0),コード表!$B$107,IF($Q105=TIME(5,0,0),コード表!$B$108,IF($Q105=TIME(5,30,0),コード表!$B$109,IF($Q105=TIME(6,0,0),コード表!$B$110,IF($Q105=TIME(6,30,0),コード表!$B$111,IF($Q105=TIME(7,0,0),コード表!$B$112,IF($Q105=TIME(7,30,0),コード表!$B$113,IF($Q105=TIME(8,0,0),コード表!$B$114,IF($Q105=TIME(8,30,0),コード表!$B$115,IF($Q105=TIME(9,0,0),コード表!$B$116,IF($Q105=TIME(9,30,0),コード表!$B$117,IF($Q105=TIME(10,0,0),コード表!$B$118,IF($Q105=TIME(10,30,0),コード表!$B$119,IF($Q105=TIME(11,0,0),コード表!$B$120,IF($Q105=TIME(11,30,0),コード表!$B$121,IF($Q105=TIME(12,0,0),コード表!$B$122,IF($Q105=TIME(12,30,0),コード表!$B$123,IF($Q105=TIME(13,0,0),コード表!$B$124,IF($Q105=TIME(13,30,0),コード表!$B$125,IF($Q105=TIME(14,0,0),コード表!$B$126,IF($Q105=TIME(14,30,0),コード表!$B$127,IF($Q105=TIME(15,0,0),コード表!$B$128,IF($Q105=TIME(15,30,0),コード表!$B$129,IF($Q105=TIME(16,0,0),コード表!$B$130,"")))))))))))))))))))))))))))))))))))</f>
        <v/>
      </c>
      <c r="BE105" s="52" t="str">
        <f t="shared" si="27"/>
        <v/>
      </c>
      <c r="BF105" s="52" t="str">
        <f t="shared" si="28"/>
        <v/>
      </c>
      <c r="BG105" s="52" t="str">
        <f t="shared" si="29"/>
        <v/>
      </c>
      <c r="BH105" s="52" t="str">
        <f t="shared" si="30"/>
        <v/>
      </c>
      <c r="BI105" s="51">
        <f>IF($AK$7="無",0,IF($AK$7="",0,IF($BF105=TIME(0,30,0),コード表!$B$131,IF($BF105=TIME(1,0,0),コード表!$B$132,IF($BF105=TIME(1,30,0),コード表!$B$133,IF($BF105=TIME(2,0,0),コード表!$B$134,IF($BF105=TIME(2,30,0),コード表!$B$135,IF($BF105=TIME(3,0,0),コード表!$B$136))))))))</f>
        <v>0</v>
      </c>
      <c r="BJ105" s="51">
        <f>IF($AK$7="無",0,IF($AK$7="",0,IF($BH105=TIME(0,30,0),コード表!$B$131,IF($BH105=TIME(1,0,0),コード表!$B$132,IF($BH105=TIME(1,30,0),コード表!$B$133,IF($BH105=TIME(2,0,0),コード表!$B$134,IF($BH105=TIME(2,30,0),コード表!$B$135,IF($BH105=TIME(3,0,0),コード表!$B$136,IF($BH105=TIME(3,30,0),コード表!$B$137,IF($BH105=TIME(4,0,0),コード表!$B$138,IF($BH105=TIME(4,30,0),コード表!$B$139,IF($BH105=TIME(5,0,0),コード表!$B$140,IF($BH105=TIME(5,30,0),コード表!$B$141,IF($BH105=TIME(6,0,0),コード表!$B$142))))))))))))))</f>
        <v>0</v>
      </c>
      <c r="BK105" s="51" t="str">
        <f>IF($AK$7="有","",IF(AND(T105="",V105=""),IF($BF105=TIME(0,30,0),コード表!$B$143,IF($BF105=TIME(1,0,0),コード表!$B$144,IF($BF105=TIME(1,30,0),コード表!$B$145,IF($BF105=TIME(2,0,0),コード表!$B$146,IF($BF105=TIME(2,30,0),コード表!$B$147,IF($BF105=TIME(3,0,0),コード表!$B$148)))))),IF(AND(T105="〇",V105=""),IF($BF105=TIME(0,30,0),コード表!$B$155,IF($BF105=TIME(1,0,0),コード表!$B$156,IF($BF105=TIME(1,30,0),コード表!$B$157,IF($BF105=TIME(2,0,0),コード表!$B$158,IF($BF105=TIME(2,30,0),コード表!$B$159,IF($BF105=TIME(3,0,0),コード表!$B$160)))))),IF(AND(T105="",V105="〇"),IF($BF105=TIME(0,30,0),コード表!$B$167,IF($BF105=TIME(1,0,0),コード表!$B$168,IF($BF105=TIME(1,30,0),コード表!$B$169,IF($BF105=TIME(2,0,0),コード表!$B$170,IF($BF105=TIME(2,30,0),コード表!$B$171,IF($BF105=TIME(3,0,0),コード表!$B$172))))))))))</f>
        <v/>
      </c>
      <c r="BL105" s="51" t="str">
        <f>IF($AK$7="有","",IF(AND(T105="",V105=""),IF($BH105=TIME(0,30,0),コード表!$B$143,IF($BH105=TIME(1,0,0),コード表!$B$144,IF($BH105=TIME(1,30,0),コード表!$B$145,IF($BH105=TIME(2,0,0),コード表!$B$146,IF($BH105=TIME(2,30,0),コード表!$B$147,IF($BH105=TIME(3,0,0),コード表!$B$148,IF($BH105=TIME(3,30,0),コード表!$B$149,IF($BH105=TIME(4,0,0),コード表!$B$150,IF($BH105=TIME(4,30,0),コード表!$B$151,IF($BH105=TIME(5,0,0),コード表!$B$152,IF($BH105=TIME(5,30,0),コード表!$B$153,IF($BH105=TIME(6,0,0),コード表!$B$154)))))))))))),IF(AND(T105="〇",V105=""),IF($BH105=TIME(0,30,0),コード表!$B$155,IF($BH105=TIME(1,0,0),コード表!$B$156,IF($BH105=TIME(1,30,0),コード表!$B$157,IF($BH105=TIME(2,0,0),コード表!$B$158,IF($BH105=TIME(2,30,0),コード表!$B$159,IF($BH105=TIME(3,0,0),コード表!$B$160,IF($BH105=TIME(3,30,0),コード表!$B$161,IF($BH105=TIME(4,0,0),コード表!$B$162,IF($BH105=TIME(4,30,0),コード表!$B$163,IF($BH105=TIME(5,0,0),コード表!$B$164,IF($BH105=TIME(5,30,0),コード表!$B$165,IF($BH105=TIME(6,0,0),コード表!$B$166)))))))))))),IF(AND(T105="",V105="〇"),IF($BH105=TIME(0,30,0),コード表!$B$167,IF($BH105=TIME(1,0,0),コード表!$B$168,IF($BH105=TIME(1,30,0),コード表!$B$169,IF($BH105=TIME(2,0,0),コード表!$B$170,IF($BH105=TIME(2,30,0),コード表!$B$171,IF($BH105=TIME(3,0,0),コード表!$B$172,IF($BH105=TIME(3,30,0),コード表!$B$173,IF($BH105=TIME(4,0,0),コード表!$B$174,IF($BH105=TIME(4,30,0),コード表!$B$175,IF($BH105=TIME(5,0,0),コード表!$B$176,IF($BH105=TIME(5,30,0),コード表!$B$177,IF($BH105=TIME(6,0,0),コード表!$B$178))))))))))))))))</f>
        <v/>
      </c>
      <c r="BM105" s="51">
        <f t="shared" si="31"/>
        <v>0</v>
      </c>
      <c r="BN105" s="77">
        <f t="shared" si="21"/>
        <v>0</v>
      </c>
      <c r="BO105" s="51">
        <f>IF(AD105=1,コード表!$B$179,IF(AD105=2,コード表!$B$180,IF(AD105=3,コード表!$B$181,IF(AD105=4,コード表!$B$182,IF(AD105=5,コード表!$B$183,IF('実績記録 (２枚用)'!AD105=6,コード表!$B$184,))))))</f>
        <v>0</v>
      </c>
      <c r="BP105" s="51">
        <f t="shared" si="32"/>
        <v>0</v>
      </c>
      <c r="BQ105" s="60"/>
      <c r="BR105" s="60"/>
      <c r="BS105" s="60"/>
      <c r="BU105" s="1">
        <f t="shared" si="33"/>
        <v>0</v>
      </c>
      <c r="BV105" s="1">
        <f t="shared" si="33"/>
        <v>0</v>
      </c>
      <c r="BW105" s="1">
        <f t="shared" si="33"/>
        <v>0</v>
      </c>
      <c r="BX105" s="1">
        <f t="shared" si="33"/>
        <v>0</v>
      </c>
      <c r="BZ105" s="93">
        <f t="shared" si="34"/>
        <v>0</v>
      </c>
    </row>
    <row r="106" spans="1:78" s="1" customFormat="1" ht="33" customHeight="1" thickTop="1" thickBot="1">
      <c r="A106" s="2"/>
      <c r="B106" s="14"/>
      <c r="C106" s="392"/>
      <c r="D106" s="224"/>
      <c r="E106" s="345" t="str">
        <f t="shared" si="18"/>
        <v/>
      </c>
      <c r="F106" s="346"/>
      <c r="G106" s="356"/>
      <c r="H106" s="357"/>
      <c r="I106" s="88" t="s">
        <v>50</v>
      </c>
      <c r="J106" s="358"/>
      <c r="K106" s="357"/>
      <c r="L106" s="358"/>
      <c r="M106" s="357"/>
      <c r="N106" s="88" t="s">
        <v>50</v>
      </c>
      <c r="O106" s="223"/>
      <c r="P106" s="295"/>
      <c r="Q106" s="348" t="str">
        <f t="shared" si="35"/>
        <v/>
      </c>
      <c r="R106" s="349"/>
      <c r="S106" s="350"/>
      <c r="T106" s="298"/>
      <c r="U106" s="261"/>
      <c r="V106" s="203"/>
      <c r="W106" s="261"/>
      <c r="X106" s="296" t="str">
        <f t="shared" si="19"/>
        <v/>
      </c>
      <c r="Y106" s="297"/>
      <c r="Z106" s="310" t="str">
        <f t="shared" si="23"/>
        <v/>
      </c>
      <c r="AA106" s="312"/>
      <c r="AB106" s="203"/>
      <c r="AC106" s="261"/>
      <c r="AD106" s="203"/>
      <c r="AE106" s="204"/>
      <c r="AF106" s="341">
        <f t="shared" si="20"/>
        <v>0</v>
      </c>
      <c r="AG106" s="342"/>
      <c r="AH106" s="342"/>
      <c r="AI106" s="343"/>
      <c r="AJ106" s="396" t="str">
        <f t="shared" si="24"/>
        <v/>
      </c>
      <c r="AK106" s="398"/>
      <c r="AL106" s="177"/>
      <c r="AM106" s="177"/>
      <c r="AN106" s="177"/>
      <c r="AO106" s="177"/>
      <c r="AP106" s="177"/>
      <c r="AQ106" s="177"/>
      <c r="AR106" s="177"/>
      <c r="AS106" s="177"/>
      <c r="AT106" s="178"/>
      <c r="AU106" s="87"/>
      <c r="AV106" s="2"/>
      <c r="AW106" s="69" t="str">
        <f>IF(C106="","",DATE(請求書!$K$29,請求書!$Q$29,'実績記録 (２枚用)'!C106))</f>
        <v/>
      </c>
      <c r="AX106" s="52">
        <f t="shared" si="25"/>
        <v>0</v>
      </c>
      <c r="AY106" s="52">
        <f t="shared" si="26"/>
        <v>0</v>
      </c>
      <c r="AZ106" s="52">
        <f t="shared" si="36"/>
        <v>0</v>
      </c>
      <c r="BA106" s="51">
        <f>IF($AK$7="無",0,IF($AK$7="",0,IF($Q106=TIME(0,30,0),コード表!$B$3,IF($Q106=TIME(1,0,0),コード表!$B$4,IF($Q106=TIME(1,30,0),コード表!$B$5,IF($Q106=TIME(2,0,0),コード表!$B$6,IF($Q106=TIME(2,30,0),コード表!$B$7,IF($Q106=TIME(3,0,0),コード表!$B$8,IF($Q106=TIME(3,30,0),コード表!$B$9,IF($Q106=TIME(4,0,0),コード表!$B$10,IF($Q106=TIME(4,30,0),コード表!$B$11,IF($Q106=TIME(5,0,0),コード表!$B$12,IF($Q106=TIME(5,30,0),コード表!$B$13,IF($Q106=TIME(6,0,0),コード表!$B$14,IF($Q106=TIME(6,30,0),コード表!$B$15,IF($Q106=TIME(7,0,0),コード表!$B$16,IF($Q106=TIME(7,30,0),コード表!$B$17,IF($Q106=TIME(8,0,0),コード表!$B$18,IF($Q106=TIME(8,30,0),コード表!$B$19,IF($Q106=TIME(9,0,0),コード表!$B$20,IF($Q106=TIME(9,30,0),コード表!$B$21,IF($Q106=TIME(10,0,0),コード表!$B$22,IF($Q106=TIME(10,30,0),コード表!$B$23,IF($Q106=TIME(11,0,0),コード表!$B$24,IF($Q106=TIME(11,30,0),コード表!$B$25,IF($Q106=TIME(12,0,0),コード表!$B$26,IF($Q106=TIME(12,30,0),コード表!$B$27,IF($Q106=TIME(13,0,0),コード表!$B$28,IF($Q106=TIME(13,30,0),コード表!$B$29,IF($Q106=TIME(14,0,0),コード表!$B$30,IF($Q106=TIME(14,30,0),コード表!$B$31,IF($Q106=TIME(15,0,0),コード表!$B$32,IF($Q106=TIME(15,30,0),コード表!$B$33,IF($Q106=TIME(16,0,0),コード表!$B$34,""))))))))))))))))))))))))))))))))))</f>
        <v>0</v>
      </c>
      <c r="BB106" s="51">
        <f>IF($AK$7="有",0,IF($AK$7="",0,IF($Q106=TIME(0,30,0),コード表!$B$35,IF($Q106=TIME(1,0,0),コード表!$B$36,IF($Q106=TIME(1,30,0),コード表!$B$37,IF($Q106=TIME(2,0,0),コード表!$B$38,IF($Q106=TIME(2,30,0),コード表!$B$39,IF($Q106=TIME(3,0,0),コード表!$B$40,IF($Q106=TIME(3,30,0),コード表!$B$41,IF($Q106=TIME(4,0,0),コード表!$B$42,IF($Q106=TIME(4,30,0),コード表!$B$43,IF($Q106=TIME(5,0,0),コード表!$B$44,IF($Q106=TIME(5,30,0),コード表!$B$45,IF($Q106=TIME(6,0,0),コード表!$B$46,IF($Q106=TIME(6,30,0),コード表!$B$47,IF($Q106=TIME(7,0,0),コード表!$B$48,IF($Q106=TIME(7,30,0),コード表!$B$49,IF($Q106=TIME(8,0,0),コード表!$B$50,IF($Q106=TIME(8,30,0),コード表!$B$51,IF($Q106=TIME(9,0,0),コード表!$B$52,IF($Q106=TIME(9,30,0),コード表!$B$53,IF($Q106=TIME(10,0,0),コード表!$B$54,IF($Q106=TIME(10,30,0),コード表!$B$55,IF($Q106=TIME(11,0,0),コード表!$B$56,IF($Q106=TIME(11,30,0),コード表!$B$57,IF($Q106=TIME(12,0,0),コード表!$B$58,IF($Q106=TIME(12,30,0),コード表!$B$59,IF($Q106=TIME(13,0,0),コード表!$B$60,IF($Q106=TIME(13,30,0),コード表!$B$61,IF($Q106=TIME(14,0,0),コード表!$B$62,IF($Q106=TIME(14,30,0),コード表!$B$63,IF($Q106=TIME(15,0,0),コード表!$B$64,IF($Q106=TIME(15,30,0),コード表!$B$65,IF($Q106=TIME(16,0,0),コード表!$B$66,""))))))))))))))))))))))))))))))))))</f>
        <v>0</v>
      </c>
      <c r="BC106" s="51" t="str">
        <f>IF($AK$7="","",IF($AK$7="有","",IF(T106="","",IF($Q106=TIME(0,30,0),コード表!$B$67,IF($Q106=TIME(1,0,0),コード表!$B$68,IF($Q106=TIME(1,30,0),コード表!$B$69,IF($Q106=TIME(2,0,0),コード表!$B$70,IF($Q106=TIME(2,30,0),コード表!$B$71,IF($Q106=TIME(3,0,0),コード表!$B$72,IF($Q106=TIME(3,30,0),コード表!$B$73,IF($Q106=TIME(4,0,0),コード表!$B$74,IF($Q106=TIME(4,30,0),コード表!$B$75,IF($Q106=TIME(5,0,0),コード表!$B$76,IF($Q106=TIME(5,30,0),コード表!$B$77,IF($Q106=TIME(6,0,0),コード表!$B$78,IF($Q106=TIME(6,30,0),コード表!$B$79,IF($Q106=TIME(7,0,0),コード表!$B$80,IF($Q106=TIME(7,30,0),コード表!$B$81,IF($Q106=TIME(8,0,0),コード表!$B$82,IF($Q106=TIME(8,30,0),コード表!$B$83,IF($Q106=TIME(9,0,0),コード表!$B$84,IF($Q106=TIME(9,30,0),コード表!$B$85,IF($Q106=TIME(10,0,0),コード表!$B$86,IF($Q106=TIME(10,30,0),コード表!$B$87,IF($Q106=TIME(11,0,0),コード表!$B$88,IF($Q106=TIME(11,30,0),コード表!$B$89,IF($Q106=TIME(12,0,0),コード表!$B$90,IF($Q106=TIME(12,30,0),コード表!$B$91,IF($Q106=TIME(13,0,0),コード表!$B$92,IF($Q106=TIME(13,30,0),コード表!$B$93,IF($Q106=TIME(14,0,0),コード表!$B$94,IF($Q106=TIME(14,30,0),コード表!$B$95,IF($Q106=TIME(15,0,0),コード表!$B$96,IF($Q106=TIME(15,30,0),コード表!$B$97,IF($Q106=TIME(16,0,0),コード表!$B$98,"")))))))))))))))))))))))))))))))))))</f>
        <v/>
      </c>
      <c r="BD106" s="51" t="str">
        <f>IF($AK$7="","",IF($AK$7="有","",IF(V106="","",IF($Q106=TIME(0,30,0),コード表!$B$99,IF($Q106=TIME(1,0,0),コード表!$B$100,IF($Q106=TIME(1,30,0),コード表!$B$101,IF($Q106=TIME(2,0,0),コード表!$B$102,IF($Q106=TIME(2,30,0),コード表!$B$103,IF($Q106=TIME(3,0,0),コード表!$B$104,IF($Q106=TIME(3,30,0),コード表!$B$105,IF($Q106=TIME(4,0,0),コード表!$B$106,IF($Q106=TIME(4,30,0),コード表!$B$107,IF($Q106=TIME(5,0,0),コード表!$B$108,IF($Q106=TIME(5,30,0),コード表!$B$109,IF($Q106=TIME(6,0,0),コード表!$B$110,IF($Q106=TIME(6,30,0),コード表!$B$111,IF($Q106=TIME(7,0,0),コード表!$B$112,IF($Q106=TIME(7,30,0),コード表!$B$113,IF($Q106=TIME(8,0,0),コード表!$B$114,IF($Q106=TIME(8,30,0),コード表!$B$115,IF($Q106=TIME(9,0,0),コード表!$B$116,IF($Q106=TIME(9,30,0),コード表!$B$117,IF($Q106=TIME(10,0,0),コード表!$B$118,IF($Q106=TIME(10,30,0),コード表!$B$119,IF($Q106=TIME(11,0,0),コード表!$B$120,IF($Q106=TIME(11,30,0),コード表!$B$121,IF($Q106=TIME(12,0,0),コード表!$B$122,IF($Q106=TIME(12,30,0),コード表!$B$123,IF($Q106=TIME(13,0,0),コード表!$B$124,IF($Q106=TIME(13,30,0),コード表!$B$125,IF($Q106=TIME(14,0,0),コード表!$B$126,IF($Q106=TIME(14,30,0),コード表!$B$127,IF($Q106=TIME(15,0,0),コード表!$B$128,IF($Q106=TIME(15,30,0),コード表!$B$129,IF($Q106=TIME(16,0,0),コード表!$B$130,"")))))))))))))))))))))))))))))))))))</f>
        <v/>
      </c>
      <c r="BE106" s="52" t="str">
        <f t="shared" si="27"/>
        <v/>
      </c>
      <c r="BF106" s="52" t="str">
        <f t="shared" si="28"/>
        <v/>
      </c>
      <c r="BG106" s="52" t="str">
        <f t="shared" si="29"/>
        <v/>
      </c>
      <c r="BH106" s="52" t="str">
        <f t="shared" si="30"/>
        <v/>
      </c>
      <c r="BI106" s="51">
        <f>IF($AK$7="無",0,IF($AK$7="",0,IF($BF106=TIME(0,30,0),コード表!$B$131,IF($BF106=TIME(1,0,0),コード表!$B$132,IF($BF106=TIME(1,30,0),コード表!$B$133,IF($BF106=TIME(2,0,0),コード表!$B$134,IF($BF106=TIME(2,30,0),コード表!$B$135,IF($BF106=TIME(3,0,0),コード表!$B$136))))))))</f>
        <v>0</v>
      </c>
      <c r="BJ106" s="51">
        <f>IF($AK$7="無",0,IF($AK$7="",0,IF($BH106=TIME(0,30,0),コード表!$B$131,IF($BH106=TIME(1,0,0),コード表!$B$132,IF($BH106=TIME(1,30,0),コード表!$B$133,IF($BH106=TIME(2,0,0),コード表!$B$134,IF($BH106=TIME(2,30,0),コード表!$B$135,IF($BH106=TIME(3,0,0),コード表!$B$136,IF($BH106=TIME(3,30,0),コード表!$B$137,IF($BH106=TIME(4,0,0),コード表!$B$138,IF($BH106=TIME(4,30,0),コード表!$B$139,IF($BH106=TIME(5,0,0),コード表!$B$140,IF($BH106=TIME(5,30,0),コード表!$B$141,IF($BH106=TIME(6,0,0),コード表!$B$142))))))))))))))</f>
        <v>0</v>
      </c>
      <c r="BK106" s="51" t="str">
        <f>IF($AK$7="有","",IF(AND(T106="",V106=""),IF($BF106=TIME(0,30,0),コード表!$B$143,IF($BF106=TIME(1,0,0),コード表!$B$144,IF($BF106=TIME(1,30,0),コード表!$B$145,IF($BF106=TIME(2,0,0),コード表!$B$146,IF($BF106=TIME(2,30,0),コード表!$B$147,IF($BF106=TIME(3,0,0),コード表!$B$148)))))),IF(AND(T106="〇",V106=""),IF($BF106=TIME(0,30,0),コード表!$B$155,IF($BF106=TIME(1,0,0),コード表!$B$156,IF($BF106=TIME(1,30,0),コード表!$B$157,IF($BF106=TIME(2,0,0),コード表!$B$158,IF($BF106=TIME(2,30,0),コード表!$B$159,IF($BF106=TIME(3,0,0),コード表!$B$160)))))),IF(AND(T106="",V106="〇"),IF($BF106=TIME(0,30,0),コード表!$B$167,IF($BF106=TIME(1,0,0),コード表!$B$168,IF($BF106=TIME(1,30,0),コード表!$B$169,IF($BF106=TIME(2,0,0),コード表!$B$170,IF($BF106=TIME(2,30,0),コード表!$B$171,IF($BF106=TIME(3,0,0),コード表!$B$172))))))))))</f>
        <v/>
      </c>
      <c r="BL106" s="51" t="str">
        <f>IF($AK$7="有","",IF(AND(T106="",V106=""),IF($BH106=TIME(0,30,0),コード表!$B$143,IF($BH106=TIME(1,0,0),コード表!$B$144,IF($BH106=TIME(1,30,0),コード表!$B$145,IF($BH106=TIME(2,0,0),コード表!$B$146,IF($BH106=TIME(2,30,0),コード表!$B$147,IF($BH106=TIME(3,0,0),コード表!$B$148,IF($BH106=TIME(3,30,0),コード表!$B$149,IF($BH106=TIME(4,0,0),コード表!$B$150,IF($BH106=TIME(4,30,0),コード表!$B$151,IF($BH106=TIME(5,0,0),コード表!$B$152,IF($BH106=TIME(5,30,0),コード表!$B$153,IF($BH106=TIME(6,0,0),コード表!$B$154)))))))))))),IF(AND(T106="〇",V106=""),IF($BH106=TIME(0,30,0),コード表!$B$155,IF($BH106=TIME(1,0,0),コード表!$B$156,IF($BH106=TIME(1,30,0),コード表!$B$157,IF($BH106=TIME(2,0,0),コード表!$B$158,IF($BH106=TIME(2,30,0),コード表!$B$159,IF($BH106=TIME(3,0,0),コード表!$B$160,IF($BH106=TIME(3,30,0),コード表!$B$161,IF($BH106=TIME(4,0,0),コード表!$B$162,IF($BH106=TIME(4,30,0),コード表!$B$163,IF($BH106=TIME(5,0,0),コード表!$B$164,IF($BH106=TIME(5,30,0),コード表!$B$165,IF($BH106=TIME(6,0,0),コード表!$B$166)))))))))))),IF(AND(T106="",V106="〇"),IF($BH106=TIME(0,30,0),コード表!$B$167,IF($BH106=TIME(1,0,0),コード表!$B$168,IF($BH106=TIME(1,30,0),コード表!$B$169,IF($BH106=TIME(2,0,0),コード表!$B$170,IF($BH106=TIME(2,30,0),コード表!$B$171,IF($BH106=TIME(3,0,0),コード表!$B$172,IF($BH106=TIME(3,30,0),コード表!$B$173,IF($BH106=TIME(4,0,0),コード表!$B$174,IF($BH106=TIME(4,30,0),コード表!$B$175,IF($BH106=TIME(5,0,0),コード表!$B$176,IF($BH106=TIME(5,30,0),コード表!$B$177,IF($BH106=TIME(6,0,0),コード表!$B$178))))))))))))))))</f>
        <v/>
      </c>
      <c r="BM106" s="51">
        <f t="shared" si="31"/>
        <v>0</v>
      </c>
      <c r="BN106" s="77">
        <f t="shared" si="21"/>
        <v>0</v>
      </c>
      <c r="BO106" s="51">
        <f>IF(AD106=1,コード表!$B$179,IF(AD106=2,コード表!$B$180,IF(AD106=3,コード表!$B$181,IF(AD106=4,コード表!$B$182,IF(AD106=5,コード表!$B$183,IF('実績記録 (２枚用)'!AD106=6,コード表!$B$184,))))))</f>
        <v>0</v>
      </c>
      <c r="BP106" s="51">
        <f t="shared" si="32"/>
        <v>0</v>
      </c>
      <c r="BQ106" s="60"/>
      <c r="BR106" s="60"/>
      <c r="BS106" s="60"/>
      <c r="BU106" s="1">
        <f t="shared" si="33"/>
        <v>0</v>
      </c>
      <c r="BV106" s="1">
        <f t="shared" si="33"/>
        <v>0</v>
      </c>
      <c r="BW106" s="1">
        <f t="shared" si="33"/>
        <v>0</v>
      </c>
      <c r="BX106" s="1">
        <f t="shared" si="33"/>
        <v>0</v>
      </c>
      <c r="BZ106" s="93">
        <f t="shared" si="34"/>
        <v>0</v>
      </c>
    </row>
    <row r="107" spans="1:78" s="1" customFormat="1" ht="33" customHeight="1" thickTop="1" thickBot="1">
      <c r="A107" s="2"/>
      <c r="B107" s="14"/>
      <c r="C107" s="392"/>
      <c r="D107" s="224"/>
      <c r="E107" s="345" t="str">
        <f t="shared" si="18"/>
        <v/>
      </c>
      <c r="F107" s="346"/>
      <c r="G107" s="356"/>
      <c r="H107" s="357"/>
      <c r="I107" s="88" t="s">
        <v>50</v>
      </c>
      <c r="J107" s="358"/>
      <c r="K107" s="357"/>
      <c r="L107" s="358"/>
      <c r="M107" s="357"/>
      <c r="N107" s="88" t="s">
        <v>50</v>
      </c>
      <c r="O107" s="223"/>
      <c r="P107" s="295"/>
      <c r="Q107" s="348" t="str">
        <f t="shared" si="35"/>
        <v/>
      </c>
      <c r="R107" s="349"/>
      <c r="S107" s="350"/>
      <c r="T107" s="298"/>
      <c r="U107" s="261"/>
      <c r="V107" s="203"/>
      <c r="W107" s="261"/>
      <c r="X107" s="296" t="str">
        <f t="shared" si="19"/>
        <v/>
      </c>
      <c r="Y107" s="297"/>
      <c r="Z107" s="310" t="str">
        <f t="shared" si="23"/>
        <v/>
      </c>
      <c r="AA107" s="312"/>
      <c r="AB107" s="203"/>
      <c r="AC107" s="261"/>
      <c r="AD107" s="203"/>
      <c r="AE107" s="204"/>
      <c r="AF107" s="341">
        <f t="shared" si="20"/>
        <v>0</v>
      </c>
      <c r="AG107" s="342"/>
      <c r="AH107" s="342"/>
      <c r="AI107" s="343"/>
      <c r="AJ107" s="396" t="str">
        <f t="shared" si="24"/>
        <v/>
      </c>
      <c r="AK107" s="398"/>
      <c r="AL107" s="177"/>
      <c r="AM107" s="177"/>
      <c r="AN107" s="177"/>
      <c r="AO107" s="177"/>
      <c r="AP107" s="177"/>
      <c r="AQ107" s="177"/>
      <c r="AR107" s="177"/>
      <c r="AS107" s="177"/>
      <c r="AT107" s="178"/>
      <c r="AU107" s="87"/>
      <c r="AV107" s="2"/>
      <c r="AW107" s="69" t="str">
        <f>IF(C107="","",DATE(請求書!$K$29,請求書!$Q$29,'実績記録 (２枚用)'!C107))</f>
        <v/>
      </c>
      <c r="AX107" s="52">
        <f t="shared" si="25"/>
        <v>0</v>
      </c>
      <c r="AY107" s="52">
        <f t="shared" si="26"/>
        <v>0</v>
      </c>
      <c r="AZ107" s="52">
        <f t="shared" si="36"/>
        <v>0</v>
      </c>
      <c r="BA107" s="51">
        <f>IF($AK$7="無",0,IF($AK$7="",0,IF($Q107=TIME(0,30,0),コード表!$B$3,IF($Q107=TIME(1,0,0),コード表!$B$4,IF($Q107=TIME(1,30,0),コード表!$B$5,IF($Q107=TIME(2,0,0),コード表!$B$6,IF($Q107=TIME(2,30,0),コード表!$B$7,IF($Q107=TIME(3,0,0),コード表!$B$8,IF($Q107=TIME(3,30,0),コード表!$B$9,IF($Q107=TIME(4,0,0),コード表!$B$10,IF($Q107=TIME(4,30,0),コード表!$B$11,IF($Q107=TIME(5,0,0),コード表!$B$12,IF($Q107=TIME(5,30,0),コード表!$B$13,IF($Q107=TIME(6,0,0),コード表!$B$14,IF($Q107=TIME(6,30,0),コード表!$B$15,IF($Q107=TIME(7,0,0),コード表!$B$16,IF($Q107=TIME(7,30,0),コード表!$B$17,IF($Q107=TIME(8,0,0),コード表!$B$18,IF($Q107=TIME(8,30,0),コード表!$B$19,IF($Q107=TIME(9,0,0),コード表!$B$20,IF($Q107=TIME(9,30,0),コード表!$B$21,IF($Q107=TIME(10,0,0),コード表!$B$22,IF($Q107=TIME(10,30,0),コード表!$B$23,IF($Q107=TIME(11,0,0),コード表!$B$24,IF($Q107=TIME(11,30,0),コード表!$B$25,IF($Q107=TIME(12,0,0),コード表!$B$26,IF($Q107=TIME(12,30,0),コード表!$B$27,IF($Q107=TIME(13,0,0),コード表!$B$28,IF($Q107=TIME(13,30,0),コード表!$B$29,IF($Q107=TIME(14,0,0),コード表!$B$30,IF($Q107=TIME(14,30,0),コード表!$B$31,IF($Q107=TIME(15,0,0),コード表!$B$32,IF($Q107=TIME(15,30,0),コード表!$B$33,IF($Q107=TIME(16,0,0),コード表!$B$34,""))))))))))))))))))))))))))))))))))</f>
        <v>0</v>
      </c>
      <c r="BB107" s="51">
        <f>IF($AK$7="有",0,IF($AK$7="",0,IF($Q107=TIME(0,30,0),コード表!$B$35,IF($Q107=TIME(1,0,0),コード表!$B$36,IF($Q107=TIME(1,30,0),コード表!$B$37,IF($Q107=TIME(2,0,0),コード表!$B$38,IF($Q107=TIME(2,30,0),コード表!$B$39,IF($Q107=TIME(3,0,0),コード表!$B$40,IF($Q107=TIME(3,30,0),コード表!$B$41,IF($Q107=TIME(4,0,0),コード表!$B$42,IF($Q107=TIME(4,30,0),コード表!$B$43,IF($Q107=TIME(5,0,0),コード表!$B$44,IF($Q107=TIME(5,30,0),コード表!$B$45,IF($Q107=TIME(6,0,0),コード表!$B$46,IF($Q107=TIME(6,30,0),コード表!$B$47,IF($Q107=TIME(7,0,0),コード表!$B$48,IF($Q107=TIME(7,30,0),コード表!$B$49,IF($Q107=TIME(8,0,0),コード表!$B$50,IF($Q107=TIME(8,30,0),コード表!$B$51,IF($Q107=TIME(9,0,0),コード表!$B$52,IF($Q107=TIME(9,30,0),コード表!$B$53,IF($Q107=TIME(10,0,0),コード表!$B$54,IF($Q107=TIME(10,30,0),コード表!$B$55,IF($Q107=TIME(11,0,0),コード表!$B$56,IF($Q107=TIME(11,30,0),コード表!$B$57,IF($Q107=TIME(12,0,0),コード表!$B$58,IF($Q107=TIME(12,30,0),コード表!$B$59,IF($Q107=TIME(13,0,0),コード表!$B$60,IF($Q107=TIME(13,30,0),コード表!$B$61,IF($Q107=TIME(14,0,0),コード表!$B$62,IF($Q107=TIME(14,30,0),コード表!$B$63,IF($Q107=TIME(15,0,0),コード表!$B$64,IF($Q107=TIME(15,30,0),コード表!$B$65,IF($Q107=TIME(16,0,0),コード表!$B$66,""))))))))))))))))))))))))))))))))))</f>
        <v>0</v>
      </c>
      <c r="BC107" s="51" t="str">
        <f>IF($AK$7="","",IF($AK$7="有","",IF(T107="","",IF($Q107=TIME(0,30,0),コード表!$B$67,IF($Q107=TIME(1,0,0),コード表!$B$68,IF($Q107=TIME(1,30,0),コード表!$B$69,IF($Q107=TIME(2,0,0),コード表!$B$70,IF($Q107=TIME(2,30,0),コード表!$B$71,IF($Q107=TIME(3,0,0),コード表!$B$72,IF($Q107=TIME(3,30,0),コード表!$B$73,IF($Q107=TIME(4,0,0),コード表!$B$74,IF($Q107=TIME(4,30,0),コード表!$B$75,IF($Q107=TIME(5,0,0),コード表!$B$76,IF($Q107=TIME(5,30,0),コード表!$B$77,IF($Q107=TIME(6,0,0),コード表!$B$78,IF($Q107=TIME(6,30,0),コード表!$B$79,IF($Q107=TIME(7,0,0),コード表!$B$80,IF($Q107=TIME(7,30,0),コード表!$B$81,IF($Q107=TIME(8,0,0),コード表!$B$82,IF($Q107=TIME(8,30,0),コード表!$B$83,IF($Q107=TIME(9,0,0),コード表!$B$84,IF($Q107=TIME(9,30,0),コード表!$B$85,IF($Q107=TIME(10,0,0),コード表!$B$86,IF($Q107=TIME(10,30,0),コード表!$B$87,IF($Q107=TIME(11,0,0),コード表!$B$88,IF($Q107=TIME(11,30,0),コード表!$B$89,IF($Q107=TIME(12,0,0),コード表!$B$90,IF($Q107=TIME(12,30,0),コード表!$B$91,IF($Q107=TIME(13,0,0),コード表!$B$92,IF($Q107=TIME(13,30,0),コード表!$B$93,IF($Q107=TIME(14,0,0),コード表!$B$94,IF($Q107=TIME(14,30,0),コード表!$B$95,IF($Q107=TIME(15,0,0),コード表!$B$96,IF($Q107=TIME(15,30,0),コード表!$B$97,IF($Q107=TIME(16,0,0),コード表!$B$98,"")))))))))))))))))))))))))))))))))))</f>
        <v/>
      </c>
      <c r="BD107" s="51" t="str">
        <f>IF($AK$7="","",IF($AK$7="有","",IF(V107="","",IF($Q107=TIME(0,30,0),コード表!$B$99,IF($Q107=TIME(1,0,0),コード表!$B$100,IF($Q107=TIME(1,30,0),コード表!$B$101,IF($Q107=TIME(2,0,0),コード表!$B$102,IF($Q107=TIME(2,30,0),コード表!$B$103,IF($Q107=TIME(3,0,0),コード表!$B$104,IF($Q107=TIME(3,30,0),コード表!$B$105,IF($Q107=TIME(4,0,0),コード表!$B$106,IF($Q107=TIME(4,30,0),コード表!$B$107,IF($Q107=TIME(5,0,0),コード表!$B$108,IF($Q107=TIME(5,30,0),コード表!$B$109,IF($Q107=TIME(6,0,0),コード表!$B$110,IF($Q107=TIME(6,30,0),コード表!$B$111,IF($Q107=TIME(7,0,0),コード表!$B$112,IF($Q107=TIME(7,30,0),コード表!$B$113,IF($Q107=TIME(8,0,0),コード表!$B$114,IF($Q107=TIME(8,30,0),コード表!$B$115,IF($Q107=TIME(9,0,0),コード表!$B$116,IF($Q107=TIME(9,30,0),コード表!$B$117,IF($Q107=TIME(10,0,0),コード表!$B$118,IF($Q107=TIME(10,30,0),コード表!$B$119,IF($Q107=TIME(11,0,0),コード表!$B$120,IF($Q107=TIME(11,30,0),コード表!$B$121,IF($Q107=TIME(12,0,0),コード表!$B$122,IF($Q107=TIME(12,30,0),コード表!$B$123,IF($Q107=TIME(13,0,0),コード表!$B$124,IF($Q107=TIME(13,30,0),コード表!$B$125,IF($Q107=TIME(14,0,0),コード表!$B$126,IF($Q107=TIME(14,30,0),コード表!$B$127,IF($Q107=TIME(15,0,0),コード表!$B$128,IF($Q107=TIME(15,30,0),コード表!$B$129,IF($Q107=TIME(16,0,0),コード表!$B$130,"")))))))))))))))))))))))))))))))))))</f>
        <v/>
      </c>
      <c r="BE107" s="52" t="str">
        <f t="shared" si="27"/>
        <v/>
      </c>
      <c r="BF107" s="52" t="str">
        <f t="shared" si="28"/>
        <v/>
      </c>
      <c r="BG107" s="52" t="str">
        <f t="shared" si="29"/>
        <v/>
      </c>
      <c r="BH107" s="52" t="str">
        <f t="shared" si="30"/>
        <v/>
      </c>
      <c r="BI107" s="51">
        <f>IF($AK$7="無",0,IF($AK$7="",0,IF($BF107=TIME(0,30,0),コード表!$B$131,IF($BF107=TIME(1,0,0),コード表!$B$132,IF($BF107=TIME(1,30,0),コード表!$B$133,IF($BF107=TIME(2,0,0),コード表!$B$134,IF($BF107=TIME(2,30,0),コード表!$B$135,IF($BF107=TIME(3,0,0),コード表!$B$136))))))))</f>
        <v>0</v>
      </c>
      <c r="BJ107" s="51">
        <f>IF($AK$7="無",0,IF($AK$7="",0,IF($BH107=TIME(0,30,0),コード表!$B$131,IF($BH107=TIME(1,0,0),コード表!$B$132,IF($BH107=TIME(1,30,0),コード表!$B$133,IF($BH107=TIME(2,0,0),コード表!$B$134,IF($BH107=TIME(2,30,0),コード表!$B$135,IF($BH107=TIME(3,0,0),コード表!$B$136,IF($BH107=TIME(3,30,0),コード表!$B$137,IF($BH107=TIME(4,0,0),コード表!$B$138,IF($BH107=TIME(4,30,0),コード表!$B$139,IF($BH107=TIME(5,0,0),コード表!$B$140,IF($BH107=TIME(5,30,0),コード表!$B$141,IF($BH107=TIME(6,0,0),コード表!$B$142))))))))))))))</f>
        <v>0</v>
      </c>
      <c r="BK107" s="51" t="str">
        <f>IF($AK$7="有","",IF(AND(T107="",V107=""),IF($BF107=TIME(0,30,0),コード表!$B$143,IF($BF107=TIME(1,0,0),コード表!$B$144,IF($BF107=TIME(1,30,0),コード表!$B$145,IF($BF107=TIME(2,0,0),コード表!$B$146,IF($BF107=TIME(2,30,0),コード表!$B$147,IF($BF107=TIME(3,0,0),コード表!$B$148)))))),IF(AND(T107="〇",V107=""),IF($BF107=TIME(0,30,0),コード表!$B$155,IF($BF107=TIME(1,0,0),コード表!$B$156,IF($BF107=TIME(1,30,0),コード表!$B$157,IF($BF107=TIME(2,0,0),コード表!$B$158,IF($BF107=TIME(2,30,0),コード表!$B$159,IF($BF107=TIME(3,0,0),コード表!$B$160)))))),IF(AND(T107="",V107="〇"),IF($BF107=TIME(0,30,0),コード表!$B$167,IF($BF107=TIME(1,0,0),コード表!$B$168,IF($BF107=TIME(1,30,0),コード表!$B$169,IF($BF107=TIME(2,0,0),コード表!$B$170,IF($BF107=TIME(2,30,0),コード表!$B$171,IF($BF107=TIME(3,0,0),コード表!$B$172))))))))))</f>
        <v/>
      </c>
      <c r="BL107" s="51" t="str">
        <f>IF($AK$7="有","",IF(AND(T107="",V107=""),IF($BH107=TIME(0,30,0),コード表!$B$143,IF($BH107=TIME(1,0,0),コード表!$B$144,IF($BH107=TIME(1,30,0),コード表!$B$145,IF($BH107=TIME(2,0,0),コード表!$B$146,IF($BH107=TIME(2,30,0),コード表!$B$147,IF($BH107=TIME(3,0,0),コード表!$B$148,IF($BH107=TIME(3,30,0),コード表!$B$149,IF($BH107=TIME(4,0,0),コード表!$B$150,IF($BH107=TIME(4,30,0),コード表!$B$151,IF($BH107=TIME(5,0,0),コード表!$B$152,IF($BH107=TIME(5,30,0),コード表!$B$153,IF($BH107=TIME(6,0,0),コード表!$B$154)))))))))))),IF(AND(T107="〇",V107=""),IF($BH107=TIME(0,30,0),コード表!$B$155,IF($BH107=TIME(1,0,0),コード表!$B$156,IF($BH107=TIME(1,30,0),コード表!$B$157,IF($BH107=TIME(2,0,0),コード表!$B$158,IF($BH107=TIME(2,30,0),コード表!$B$159,IF($BH107=TIME(3,0,0),コード表!$B$160,IF($BH107=TIME(3,30,0),コード表!$B$161,IF($BH107=TIME(4,0,0),コード表!$B$162,IF($BH107=TIME(4,30,0),コード表!$B$163,IF($BH107=TIME(5,0,0),コード表!$B$164,IF($BH107=TIME(5,30,0),コード表!$B$165,IF($BH107=TIME(6,0,0),コード表!$B$166)))))))))))),IF(AND(T107="",V107="〇"),IF($BH107=TIME(0,30,0),コード表!$B$167,IF($BH107=TIME(1,0,0),コード表!$B$168,IF($BH107=TIME(1,30,0),コード表!$B$169,IF($BH107=TIME(2,0,0),コード表!$B$170,IF($BH107=TIME(2,30,0),コード表!$B$171,IF($BH107=TIME(3,0,0),コード表!$B$172,IF($BH107=TIME(3,30,0),コード表!$B$173,IF($BH107=TIME(4,0,0),コード表!$B$174,IF($BH107=TIME(4,30,0),コード表!$B$175,IF($BH107=TIME(5,0,0),コード表!$B$176,IF($BH107=TIME(5,30,0),コード表!$B$177,IF($BH107=TIME(6,0,0),コード表!$B$178))))))))))))))))</f>
        <v/>
      </c>
      <c r="BM107" s="51">
        <f t="shared" si="31"/>
        <v>0</v>
      </c>
      <c r="BN107" s="77">
        <f t="shared" si="21"/>
        <v>0</v>
      </c>
      <c r="BO107" s="51">
        <f>IF(AD107=1,コード表!$B$179,IF(AD107=2,コード表!$B$180,IF(AD107=3,コード表!$B$181,IF(AD107=4,コード表!$B$182,IF(AD107=5,コード表!$B$183,IF('実績記録 (２枚用)'!AD107=6,コード表!$B$184,))))))</f>
        <v>0</v>
      </c>
      <c r="BP107" s="51">
        <f t="shared" si="32"/>
        <v>0</v>
      </c>
      <c r="BQ107" s="60"/>
      <c r="BR107" s="60"/>
      <c r="BS107" s="60"/>
      <c r="BU107" s="1">
        <f t="shared" si="33"/>
        <v>0</v>
      </c>
      <c r="BV107" s="1">
        <f t="shared" si="33"/>
        <v>0</v>
      </c>
      <c r="BW107" s="1">
        <f t="shared" si="33"/>
        <v>0</v>
      </c>
      <c r="BX107" s="1">
        <f t="shared" si="33"/>
        <v>0</v>
      </c>
      <c r="BZ107" s="93">
        <f t="shared" si="34"/>
        <v>0</v>
      </c>
    </row>
    <row r="108" spans="1:78" s="1" customFormat="1" ht="33" customHeight="1" thickTop="1" thickBot="1">
      <c r="A108" s="2"/>
      <c r="B108" s="6"/>
      <c r="C108" s="392"/>
      <c r="D108" s="224"/>
      <c r="E108" s="345" t="str">
        <f t="shared" si="18"/>
        <v/>
      </c>
      <c r="F108" s="346"/>
      <c r="G108" s="356"/>
      <c r="H108" s="357"/>
      <c r="I108" s="88" t="s">
        <v>50</v>
      </c>
      <c r="J108" s="358"/>
      <c r="K108" s="357"/>
      <c r="L108" s="358"/>
      <c r="M108" s="357"/>
      <c r="N108" s="88" t="s">
        <v>50</v>
      </c>
      <c r="O108" s="223"/>
      <c r="P108" s="295"/>
      <c r="Q108" s="348" t="str">
        <f t="shared" si="35"/>
        <v/>
      </c>
      <c r="R108" s="349"/>
      <c r="S108" s="350"/>
      <c r="T108" s="298"/>
      <c r="U108" s="261"/>
      <c r="V108" s="203"/>
      <c r="W108" s="261"/>
      <c r="X108" s="296" t="str">
        <f t="shared" si="19"/>
        <v/>
      </c>
      <c r="Y108" s="297"/>
      <c r="Z108" s="310" t="str">
        <f t="shared" si="23"/>
        <v/>
      </c>
      <c r="AA108" s="312"/>
      <c r="AB108" s="203"/>
      <c r="AC108" s="261"/>
      <c r="AD108" s="203"/>
      <c r="AE108" s="204"/>
      <c r="AF108" s="341">
        <f t="shared" si="20"/>
        <v>0</v>
      </c>
      <c r="AG108" s="342"/>
      <c r="AH108" s="342"/>
      <c r="AI108" s="343"/>
      <c r="AJ108" s="396" t="str">
        <f t="shared" si="24"/>
        <v/>
      </c>
      <c r="AK108" s="398"/>
      <c r="AL108" s="177"/>
      <c r="AM108" s="177"/>
      <c r="AN108" s="177"/>
      <c r="AO108" s="177"/>
      <c r="AP108" s="177"/>
      <c r="AQ108" s="177"/>
      <c r="AR108" s="177"/>
      <c r="AS108" s="177"/>
      <c r="AT108" s="178"/>
      <c r="AU108" s="87"/>
      <c r="AV108" s="2"/>
      <c r="AW108" s="69" t="str">
        <f>IF(C108="","",DATE(請求書!$K$29,請求書!$Q$29,'実績記録 (２枚用)'!C108))</f>
        <v/>
      </c>
      <c r="AX108" s="52">
        <f t="shared" si="25"/>
        <v>0</v>
      </c>
      <c r="AY108" s="52">
        <f t="shared" si="26"/>
        <v>0</v>
      </c>
      <c r="AZ108" s="52">
        <f t="shared" si="36"/>
        <v>0</v>
      </c>
      <c r="BA108" s="51">
        <f>IF($AK$7="無",0,IF($AK$7="",0,IF($Q108=TIME(0,30,0),コード表!$B$3,IF($Q108=TIME(1,0,0),コード表!$B$4,IF($Q108=TIME(1,30,0),コード表!$B$5,IF($Q108=TIME(2,0,0),コード表!$B$6,IF($Q108=TIME(2,30,0),コード表!$B$7,IF($Q108=TIME(3,0,0),コード表!$B$8,IF($Q108=TIME(3,30,0),コード表!$B$9,IF($Q108=TIME(4,0,0),コード表!$B$10,IF($Q108=TIME(4,30,0),コード表!$B$11,IF($Q108=TIME(5,0,0),コード表!$B$12,IF($Q108=TIME(5,30,0),コード表!$B$13,IF($Q108=TIME(6,0,0),コード表!$B$14,IF($Q108=TIME(6,30,0),コード表!$B$15,IF($Q108=TIME(7,0,0),コード表!$B$16,IF($Q108=TIME(7,30,0),コード表!$B$17,IF($Q108=TIME(8,0,0),コード表!$B$18,IF($Q108=TIME(8,30,0),コード表!$B$19,IF($Q108=TIME(9,0,0),コード表!$B$20,IF($Q108=TIME(9,30,0),コード表!$B$21,IF($Q108=TIME(10,0,0),コード表!$B$22,IF($Q108=TIME(10,30,0),コード表!$B$23,IF($Q108=TIME(11,0,0),コード表!$B$24,IF($Q108=TIME(11,30,0),コード表!$B$25,IF($Q108=TIME(12,0,0),コード表!$B$26,IF($Q108=TIME(12,30,0),コード表!$B$27,IF($Q108=TIME(13,0,0),コード表!$B$28,IF($Q108=TIME(13,30,0),コード表!$B$29,IF($Q108=TIME(14,0,0),コード表!$B$30,IF($Q108=TIME(14,30,0),コード表!$B$31,IF($Q108=TIME(15,0,0),コード表!$B$32,IF($Q108=TIME(15,30,0),コード表!$B$33,IF($Q108=TIME(16,0,0),コード表!$B$34,""))))))))))))))))))))))))))))))))))</f>
        <v>0</v>
      </c>
      <c r="BB108" s="51">
        <f>IF($AK$7="有",0,IF($AK$7="",0,IF($Q108=TIME(0,30,0),コード表!$B$35,IF($Q108=TIME(1,0,0),コード表!$B$36,IF($Q108=TIME(1,30,0),コード表!$B$37,IF($Q108=TIME(2,0,0),コード表!$B$38,IF($Q108=TIME(2,30,0),コード表!$B$39,IF($Q108=TIME(3,0,0),コード表!$B$40,IF($Q108=TIME(3,30,0),コード表!$B$41,IF($Q108=TIME(4,0,0),コード表!$B$42,IF($Q108=TIME(4,30,0),コード表!$B$43,IF($Q108=TIME(5,0,0),コード表!$B$44,IF($Q108=TIME(5,30,0),コード表!$B$45,IF($Q108=TIME(6,0,0),コード表!$B$46,IF($Q108=TIME(6,30,0),コード表!$B$47,IF($Q108=TIME(7,0,0),コード表!$B$48,IF($Q108=TIME(7,30,0),コード表!$B$49,IF($Q108=TIME(8,0,0),コード表!$B$50,IF($Q108=TIME(8,30,0),コード表!$B$51,IF($Q108=TIME(9,0,0),コード表!$B$52,IF($Q108=TIME(9,30,0),コード表!$B$53,IF($Q108=TIME(10,0,0),コード表!$B$54,IF($Q108=TIME(10,30,0),コード表!$B$55,IF($Q108=TIME(11,0,0),コード表!$B$56,IF($Q108=TIME(11,30,0),コード表!$B$57,IF($Q108=TIME(12,0,0),コード表!$B$58,IF($Q108=TIME(12,30,0),コード表!$B$59,IF($Q108=TIME(13,0,0),コード表!$B$60,IF($Q108=TIME(13,30,0),コード表!$B$61,IF($Q108=TIME(14,0,0),コード表!$B$62,IF($Q108=TIME(14,30,0),コード表!$B$63,IF($Q108=TIME(15,0,0),コード表!$B$64,IF($Q108=TIME(15,30,0),コード表!$B$65,IF($Q108=TIME(16,0,0),コード表!$B$66,""))))))))))))))))))))))))))))))))))</f>
        <v>0</v>
      </c>
      <c r="BC108" s="51" t="str">
        <f>IF($AK$7="","",IF($AK$7="有","",IF(T108="","",IF($Q108=TIME(0,30,0),コード表!$B$67,IF($Q108=TIME(1,0,0),コード表!$B$68,IF($Q108=TIME(1,30,0),コード表!$B$69,IF($Q108=TIME(2,0,0),コード表!$B$70,IF($Q108=TIME(2,30,0),コード表!$B$71,IF($Q108=TIME(3,0,0),コード表!$B$72,IF($Q108=TIME(3,30,0),コード表!$B$73,IF($Q108=TIME(4,0,0),コード表!$B$74,IF($Q108=TIME(4,30,0),コード表!$B$75,IF($Q108=TIME(5,0,0),コード表!$B$76,IF($Q108=TIME(5,30,0),コード表!$B$77,IF($Q108=TIME(6,0,0),コード表!$B$78,IF($Q108=TIME(6,30,0),コード表!$B$79,IF($Q108=TIME(7,0,0),コード表!$B$80,IF($Q108=TIME(7,30,0),コード表!$B$81,IF($Q108=TIME(8,0,0),コード表!$B$82,IF($Q108=TIME(8,30,0),コード表!$B$83,IF($Q108=TIME(9,0,0),コード表!$B$84,IF($Q108=TIME(9,30,0),コード表!$B$85,IF($Q108=TIME(10,0,0),コード表!$B$86,IF($Q108=TIME(10,30,0),コード表!$B$87,IF($Q108=TIME(11,0,0),コード表!$B$88,IF($Q108=TIME(11,30,0),コード表!$B$89,IF($Q108=TIME(12,0,0),コード表!$B$90,IF($Q108=TIME(12,30,0),コード表!$B$91,IF($Q108=TIME(13,0,0),コード表!$B$92,IF($Q108=TIME(13,30,0),コード表!$B$93,IF($Q108=TIME(14,0,0),コード表!$B$94,IF($Q108=TIME(14,30,0),コード表!$B$95,IF($Q108=TIME(15,0,0),コード表!$B$96,IF($Q108=TIME(15,30,0),コード表!$B$97,IF($Q108=TIME(16,0,0),コード表!$B$98,"")))))))))))))))))))))))))))))))))))</f>
        <v/>
      </c>
      <c r="BD108" s="51" t="str">
        <f>IF($AK$7="","",IF($AK$7="有","",IF(V108="","",IF($Q108=TIME(0,30,0),コード表!$B$99,IF($Q108=TIME(1,0,0),コード表!$B$100,IF($Q108=TIME(1,30,0),コード表!$B$101,IF($Q108=TIME(2,0,0),コード表!$B$102,IF($Q108=TIME(2,30,0),コード表!$B$103,IF($Q108=TIME(3,0,0),コード表!$B$104,IF($Q108=TIME(3,30,0),コード表!$B$105,IF($Q108=TIME(4,0,0),コード表!$B$106,IF($Q108=TIME(4,30,0),コード表!$B$107,IF($Q108=TIME(5,0,0),コード表!$B$108,IF($Q108=TIME(5,30,0),コード表!$B$109,IF($Q108=TIME(6,0,0),コード表!$B$110,IF($Q108=TIME(6,30,0),コード表!$B$111,IF($Q108=TIME(7,0,0),コード表!$B$112,IF($Q108=TIME(7,30,0),コード表!$B$113,IF($Q108=TIME(8,0,0),コード表!$B$114,IF($Q108=TIME(8,30,0),コード表!$B$115,IF($Q108=TIME(9,0,0),コード表!$B$116,IF($Q108=TIME(9,30,0),コード表!$B$117,IF($Q108=TIME(10,0,0),コード表!$B$118,IF($Q108=TIME(10,30,0),コード表!$B$119,IF($Q108=TIME(11,0,0),コード表!$B$120,IF($Q108=TIME(11,30,0),コード表!$B$121,IF($Q108=TIME(12,0,0),コード表!$B$122,IF($Q108=TIME(12,30,0),コード表!$B$123,IF($Q108=TIME(13,0,0),コード表!$B$124,IF($Q108=TIME(13,30,0),コード表!$B$125,IF($Q108=TIME(14,0,0),コード表!$B$126,IF($Q108=TIME(14,30,0),コード表!$B$127,IF($Q108=TIME(15,0,0),コード表!$B$128,IF($Q108=TIME(15,30,0),コード表!$B$129,IF($Q108=TIME(16,0,0),コード表!$B$130,"")))))))))))))))))))))))))))))))))))</f>
        <v/>
      </c>
      <c r="BE108" s="52" t="str">
        <f t="shared" si="27"/>
        <v/>
      </c>
      <c r="BF108" s="52" t="str">
        <f t="shared" si="28"/>
        <v/>
      </c>
      <c r="BG108" s="52" t="str">
        <f t="shared" si="29"/>
        <v/>
      </c>
      <c r="BH108" s="52" t="str">
        <f t="shared" si="30"/>
        <v/>
      </c>
      <c r="BI108" s="51">
        <f>IF($AK$7="無",0,IF($AK$7="",0,IF($BF108=TIME(0,30,0),コード表!$B$131,IF($BF108=TIME(1,0,0),コード表!$B$132,IF($BF108=TIME(1,30,0),コード表!$B$133,IF($BF108=TIME(2,0,0),コード表!$B$134,IF($BF108=TIME(2,30,0),コード表!$B$135,IF($BF108=TIME(3,0,0),コード表!$B$136))))))))</f>
        <v>0</v>
      </c>
      <c r="BJ108" s="51">
        <f>IF($AK$7="無",0,IF($AK$7="",0,IF($BH108=TIME(0,30,0),コード表!$B$131,IF($BH108=TIME(1,0,0),コード表!$B$132,IF($BH108=TIME(1,30,0),コード表!$B$133,IF($BH108=TIME(2,0,0),コード表!$B$134,IF($BH108=TIME(2,30,0),コード表!$B$135,IF($BH108=TIME(3,0,0),コード表!$B$136,IF($BH108=TIME(3,30,0),コード表!$B$137,IF($BH108=TIME(4,0,0),コード表!$B$138,IF($BH108=TIME(4,30,0),コード表!$B$139,IF($BH108=TIME(5,0,0),コード表!$B$140,IF($BH108=TIME(5,30,0),コード表!$B$141,IF($BH108=TIME(6,0,0),コード表!$B$142))))))))))))))</f>
        <v>0</v>
      </c>
      <c r="BK108" s="51" t="str">
        <f>IF($AK$7="有","",IF(AND(T108="",V108=""),IF($BF108=TIME(0,30,0),コード表!$B$143,IF($BF108=TIME(1,0,0),コード表!$B$144,IF($BF108=TIME(1,30,0),コード表!$B$145,IF($BF108=TIME(2,0,0),コード表!$B$146,IF($BF108=TIME(2,30,0),コード表!$B$147,IF($BF108=TIME(3,0,0),コード表!$B$148)))))),IF(AND(T108="〇",V108=""),IF($BF108=TIME(0,30,0),コード表!$B$155,IF($BF108=TIME(1,0,0),コード表!$B$156,IF($BF108=TIME(1,30,0),コード表!$B$157,IF($BF108=TIME(2,0,0),コード表!$B$158,IF($BF108=TIME(2,30,0),コード表!$B$159,IF($BF108=TIME(3,0,0),コード表!$B$160)))))),IF(AND(T108="",V108="〇"),IF($BF108=TIME(0,30,0),コード表!$B$167,IF($BF108=TIME(1,0,0),コード表!$B$168,IF($BF108=TIME(1,30,0),コード表!$B$169,IF($BF108=TIME(2,0,0),コード表!$B$170,IF($BF108=TIME(2,30,0),コード表!$B$171,IF($BF108=TIME(3,0,0),コード表!$B$172))))))))))</f>
        <v/>
      </c>
      <c r="BL108" s="51" t="str">
        <f>IF($AK$7="有","",IF(AND(T108="",V108=""),IF($BH108=TIME(0,30,0),コード表!$B$143,IF($BH108=TIME(1,0,0),コード表!$B$144,IF($BH108=TIME(1,30,0),コード表!$B$145,IF($BH108=TIME(2,0,0),コード表!$B$146,IF($BH108=TIME(2,30,0),コード表!$B$147,IF($BH108=TIME(3,0,0),コード表!$B$148,IF($BH108=TIME(3,30,0),コード表!$B$149,IF($BH108=TIME(4,0,0),コード表!$B$150,IF($BH108=TIME(4,30,0),コード表!$B$151,IF($BH108=TIME(5,0,0),コード表!$B$152,IF($BH108=TIME(5,30,0),コード表!$B$153,IF($BH108=TIME(6,0,0),コード表!$B$154)))))))))))),IF(AND(T108="〇",V108=""),IF($BH108=TIME(0,30,0),コード表!$B$155,IF($BH108=TIME(1,0,0),コード表!$B$156,IF($BH108=TIME(1,30,0),コード表!$B$157,IF($BH108=TIME(2,0,0),コード表!$B$158,IF($BH108=TIME(2,30,0),コード表!$B$159,IF($BH108=TIME(3,0,0),コード表!$B$160,IF($BH108=TIME(3,30,0),コード表!$B$161,IF($BH108=TIME(4,0,0),コード表!$B$162,IF($BH108=TIME(4,30,0),コード表!$B$163,IF($BH108=TIME(5,0,0),コード表!$B$164,IF($BH108=TIME(5,30,0),コード表!$B$165,IF($BH108=TIME(6,0,0),コード表!$B$166)))))))))))),IF(AND(T108="",V108="〇"),IF($BH108=TIME(0,30,0),コード表!$B$167,IF($BH108=TIME(1,0,0),コード表!$B$168,IF($BH108=TIME(1,30,0),コード表!$B$169,IF($BH108=TIME(2,0,0),コード表!$B$170,IF($BH108=TIME(2,30,0),コード表!$B$171,IF($BH108=TIME(3,0,0),コード表!$B$172,IF($BH108=TIME(3,30,0),コード表!$B$173,IF($BH108=TIME(4,0,0),コード表!$B$174,IF($BH108=TIME(4,30,0),コード表!$B$175,IF($BH108=TIME(5,0,0),コード表!$B$176,IF($BH108=TIME(5,30,0),コード表!$B$177,IF($BH108=TIME(6,0,0),コード表!$B$178))))))))))))))))</f>
        <v/>
      </c>
      <c r="BM108" s="51">
        <f t="shared" si="31"/>
        <v>0</v>
      </c>
      <c r="BN108" s="77">
        <f t="shared" si="21"/>
        <v>0</v>
      </c>
      <c r="BO108" s="51">
        <f>IF(AD108=1,コード表!$B$179,IF(AD108=2,コード表!$B$180,IF(AD108=3,コード表!$B$181,IF(AD108=4,コード表!$B$182,IF(AD108=5,コード表!$B$183,IF('実績記録 (２枚用)'!AD108=6,コード表!$B$184,))))))</f>
        <v>0</v>
      </c>
      <c r="BP108" s="51">
        <f t="shared" si="32"/>
        <v>0</v>
      </c>
      <c r="BQ108" s="60"/>
      <c r="BR108" s="60"/>
      <c r="BS108" s="60"/>
      <c r="BU108" s="1">
        <f t="shared" si="33"/>
        <v>0</v>
      </c>
      <c r="BV108" s="1">
        <f t="shared" si="33"/>
        <v>0</v>
      </c>
      <c r="BW108" s="1">
        <f t="shared" si="33"/>
        <v>0</v>
      </c>
      <c r="BX108" s="1">
        <f t="shared" si="33"/>
        <v>0</v>
      </c>
      <c r="BZ108" s="93">
        <f t="shared" si="34"/>
        <v>0</v>
      </c>
    </row>
    <row r="109" spans="1:78" s="1" customFormat="1" ht="33" customHeight="1" thickTop="1" thickBot="1">
      <c r="A109" s="2"/>
      <c r="B109" s="6"/>
      <c r="C109" s="392"/>
      <c r="D109" s="224"/>
      <c r="E109" s="345" t="str">
        <f t="shared" si="18"/>
        <v/>
      </c>
      <c r="F109" s="346"/>
      <c r="G109" s="356"/>
      <c r="H109" s="357"/>
      <c r="I109" s="88" t="s">
        <v>50</v>
      </c>
      <c r="J109" s="358"/>
      <c r="K109" s="357"/>
      <c r="L109" s="358"/>
      <c r="M109" s="357"/>
      <c r="N109" s="88" t="s">
        <v>50</v>
      </c>
      <c r="O109" s="223"/>
      <c r="P109" s="295"/>
      <c r="Q109" s="348" t="str">
        <f t="shared" si="35"/>
        <v/>
      </c>
      <c r="R109" s="349"/>
      <c r="S109" s="350"/>
      <c r="T109" s="298"/>
      <c r="U109" s="261"/>
      <c r="V109" s="203"/>
      <c r="W109" s="261"/>
      <c r="X109" s="296" t="str">
        <f t="shared" si="19"/>
        <v/>
      </c>
      <c r="Y109" s="297"/>
      <c r="Z109" s="310" t="str">
        <f t="shared" si="23"/>
        <v/>
      </c>
      <c r="AA109" s="312"/>
      <c r="AB109" s="203"/>
      <c r="AC109" s="261"/>
      <c r="AD109" s="203"/>
      <c r="AE109" s="204"/>
      <c r="AF109" s="341">
        <f t="shared" si="20"/>
        <v>0</v>
      </c>
      <c r="AG109" s="342"/>
      <c r="AH109" s="342"/>
      <c r="AI109" s="343"/>
      <c r="AJ109" s="396" t="str">
        <f t="shared" si="24"/>
        <v/>
      </c>
      <c r="AK109" s="398"/>
      <c r="AL109" s="177"/>
      <c r="AM109" s="177"/>
      <c r="AN109" s="177"/>
      <c r="AO109" s="177"/>
      <c r="AP109" s="177"/>
      <c r="AQ109" s="177"/>
      <c r="AR109" s="177"/>
      <c r="AS109" s="177"/>
      <c r="AT109" s="178"/>
      <c r="AU109" s="87"/>
      <c r="AV109" s="2"/>
      <c r="AW109" s="69" t="str">
        <f>IF(C109="","",DATE(請求書!$K$29,請求書!$Q$29,'実績記録 (２枚用)'!C109))</f>
        <v/>
      </c>
      <c r="AX109" s="52">
        <f t="shared" si="25"/>
        <v>0</v>
      </c>
      <c r="AY109" s="52">
        <f t="shared" si="26"/>
        <v>0</v>
      </c>
      <c r="AZ109" s="52">
        <f t="shared" si="36"/>
        <v>0</v>
      </c>
      <c r="BA109" s="51">
        <f>IF($AK$7="無",0,IF($AK$7="",0,IF($Q109=TIME(0,30,0),コード表!$B$3,IF($Q109=TIME(1,0,0),コード表!$B$4,IF($Q109=TIME(1,30,0),コード表!$B$5,IF($Q109=TIME(2,0,0),コード表!$B$6,IF($Q109=TIME(2,30,0),コード表!$B$7,IF($Q109=TIME(3,0,0),コード表!$B$8,IF($Q109=TIME(3,30,0),コード表!$B$9,IF($Q109=TIME(4,0,0),コード表!$B$10,IF($Q109=TIME(4,30,0),コード表!$B$11,IF($Q109=TIME(5,0,0),コード表!$B$12,IF($Q109=TIME(5,30,0),コード表!$B$13,IF($Q109=TIME(6,0,0),コード表!$B$14,IF($Q109=TIME(6,30,0),コード表!$B$15,IF($Q109=TIME(7,0,0),コード表!$B$16,IF($Q109=TIME(7,30,0),コード表!$B$17,IF($Q109=TIME(8,0,0),コード表!$B$18,IF($Q109=TIME(8,30,0),コード表!$B$19,IF($Q109=TIME(9,0,0),コード表!$B$20,IF($Q109=TIME(9,30,0),コード表!$B$21,IF($Q109=TIME(10,0,0),コード表!$B$22,IF($Q109=TIME(10,30,0),コード表!$B$23,IF($Q109=TIME(11,0,0),コード表!$B$24,IF($Q109=TIME(11,30,0),コード表!$B$25,IF($Q109=TIME(12,0,0),コード表!$B$26,IF($Q109=TIME(12,30,0),コード表!$B$27,IF($Q109=TIME(13,0,0),コード表!$B$28,IF($Q109=TIME(13,30,0),コード表!$B$29,IF($Q109=TIME(14,0,0),コード表!$B$30,IF($Q109=TIME(14,30,0),コード表!$B$31,IF($Q109=TIME(15,0,0),コード表!$B$32,IF($Q109=TIME(15,30,0),コード表!$B$33,IF($Q109=TIME(16,0,0),コード表!$B$34,""))))))))))))))))))))))))))))))))))</f>
        <v>0</v>
      </c>
      <c r="BB109" s="51">
        <f>IF($AK$7="有",0,IF($AK$7="",0,IF($Q109=TIME(0,30,0),コード表!$B$35,IF($Q109=TIME(1,0,0),コード表!$B$36,IF($Q109=TIME(1,30,0),コード表!$B$37,IF($Q109=TIME(2,0,0),コード表!$B$38,IF($Q109=TIME(2,30,0),コード表!$B$39,IF($Q109=TIME(3,0,0),コード表!$B$40,IF($Q109=TIME(3,30,0),コード表!$B$41,IF($Q109=TIME(4,0,0),コード表!$B$42,IF($Q109=TIME(4,30,0),コード表!$B$43,IF($Q109=TIME(5,0,0),コード表!$B$44,IF($Q109=TIME(5,30,0),コード表!$B$45,IF($Q109=TIME(6,0,0),コード表!$B$46,IF($Q109=TIME(6,30,0),コード表!$B$47,IF($Q109=TIME(7,0,0),コード表!$B$48,IF($Q109=TIME(7,30,0),コード表!$B$49,IF($Q109=TIME(8,0,0),コード表!$B$50,IF($Q109=TIME(8,30,0),コード表!$B$51,IF($Q109=TIME(9,0,0),コード表!$B$52,IF($Q109=TIME(9,30,0),コード表!$B$53,IF($Q109=TIME(10,0,0),コード表!$B$54,IF($Q109=TIME(10,30,0),コード表!$B$55,IF($Q109=TIME(11,0,0),コード表!$B$56,IF($Q109=TIME(11,30,0),コード表!$B$57,IF($Q109=TIME(12,0,0),コード表!$B$58,IF($Q109=TIME(12,30,0),コード表!$B$59,IF($Q109=TIME(13,0,0),コード表!$B$60,IF($Q109=TIME(13,30,0),コード表!$B$61,IF($Q109=TIME(14,0,0),コード表!$B$62,IF($Q109=TIME(14,30,0),コード表!$B$63,IF($Q109=TIME(15,0,0),コード表!$B$64,IF($Q109=TIME(15,30,0),コード表!$B$65,IF($Q109=TIME(16,0,0),コード表!$B$66,""))))))))))))))))))))))))))))))))))</f>
        <v>0</v>
      </c>
      <c r="BC109" s="51" t="str">
        <f>IF($AK$7="","",IF($AK$7="有","",IF(T109="","",IF($Q109=TIME(0,30,0),コード表!$B$67,IF($Q109=TIME(1,0,0),コード表!$B$68,IF($Q109=TIME(1,30,0),コード表!$B$69,IF($Q109=TIME(2,0,0),コード表!$B$70,IF($Q109=TIME(2,30,0),コード表!$B$71,IF($Q109=TIME(3,0,0),コード表!$B$72,IF($Q109=TIME(3,30,0),コード表!$B$73,IF($Q109=TIME(4,0,0),コード表!$B$74,IF($Q109=TIME(4,30,0),コード表!$B$75,IF($Q109=TIME(5,0,0),コード表!$B$76,IF($Q109=TIME(5,30,0),コード表!$B$77,IF($Q109=TIME(6,0,0),コード表!$B$78,IF($Q109=TIME(6,30,0),コード表!$B$79,IF($Q109=TIME(7,0,0),コード表!$B$80,IF($Q109=TIME(7,30,0),コード表!$B$81,IF($Q109=TIME(8,0,0),コード表!$B$82,IF($Q109=TIME(8,30,0),コード表!$B$83,IF($Q109=TIME(9,0,0),コード表!$B$84,IF($Q109=TIME(9,30,0),コード表!$B$85,IF($Q109=TIME(10,0,0),コード表!$B$86,IF($Q109=TIME(10,30,0),コード表!$B$87,IF($Q109=TIME(11,0,0),コード表!$B$88,IF($Q109=TIME(11,30,0),コード表!$B$89,IF($Q109=TIME(12,0,0),コード表!$B$90,IF($Q109=TIME(12,30,0),コード表!$B$91,IF($Q109=TIME(13,0,0),コード表!$B$92,IF($Q109=TIME(13,30,0),コード表!$B$93,IF($Q109=TIME(14,0,0),コード表!$B$94,IF($Q109=TIME(14,30,0),コード表!$B$95,IF($Q109=TIME(15,0,0),コード表!$B$96,IF($Q109=TIME(15,30,0),コード表!$B$97,IF($Q109=TIME(16,0,0),コード表!$B$98,"")))))))))))))))))))))))))))))))))))</f>
        <v/>
      </c>
      <c r="BD109" s="51" t="str">
        <f>IF($AK$7="","",IF($AK$7="有","",IF(V109="","",IF($Q109=TIME(0,30,0),コード表!$B$99,IF($Q109=TIME(1,0,0),コード表!$B$100,IF($Q109=TIME(1,30,0),コード表!$B$101,IF($Q109=TIME(2,0,0),コード表!$B$102,IF($Q109=TIME(2,30,0),コード表!$B$103,IF($Q109=TIME(3,0,0),コード表!$B$104,IF($Q109=TIME(3,30,0),コード表!$B$105,IF($Q109=TIME(4,0,0),コード表!$B$106,IF($Q109=TIME(4,30,0),コード表!$B$107,IF($Q109=TIME(5,0,0),コード表!$B$108,IF($Q109=TIME(5,30,0),コード表!$B$109,IF($Q109=TIME(6,0,0),コード表!$B$110,IF($Q109=TIME(6,30,0),コード表!$B$111,IF($Q109=TIME(7,0,0),コード表!$B$112,IF($Q109=TIME(7,30,0),コード表!$B$113,IF($Q109=TIME(8,0,0),コード表!$B$114,IF($Q109=TIME(8,30,0),コード表!$B$115,IF($Q109=TIME(9,0,0),コード表!$B$116,IF($Q109=TIME(9,30,0),コード表!$B$117,IF($Q109=TIME(10,0,0),コード表!$B$118,IF($Q109=TIME(10,30,0),コード表!$B$119,IF($Q109=TIME(11,0,0),コード表!$B$120,IF($Q109=TIME(11,30,0),コード表!$B$121,IF($Q109=TIME(12,0,0),コード表!$B$122,IF($Q109=TIME(12,30,0),コード表!$B$123,IF($Q109=TIME(13,0,0),コード表!$B$124,IF($Q109=TIME(13,30,0),コード表!$B$125,IF($Q109=TIME(14,0,0),コード表!$B$126,IF($Q109=TIME(14,30,0),コード表!$B$127,IF($Q109=TIME(15,0,0),コード表!$B$128,IF($Q109=TIME(15,30,0),コード表!$B$129,IF($Q109=TIME(16,0,0),コード表!$B$130,"")))))))))))))))))))))))))))))))))))</f>
        <v/>
      </c>
      <c r="BE109" s="52" t="str">
        <f t="shared" si="27"/>
        <v/>
      </c>
      <c r="BF109" s="52" t="str">
        <f t="shared" si="28"/>
        <v/>
      </c>
      <c r="BG109" s="52" t="str">
        <f t="shared" si="29"/>
        <v/>
      </c>
      <c r="BH109" s="52" t="str">
        <f t="shared" si="30"/>
        <v/>
      </c>
      <c r="BI109" s="51">
        <f>IF($AK$7="無",0,IF($AK$7="",0,IF($BF109=TIME(0,30,0),コード表!$B$131,IF($BF109=TIME(1,0,0),コード表!$B$132,IF($BF109=TIME(1,30,0),コード表!$B$133,IF($BF109=TIME(2,0,0),コード表!$B$134,IF($BF109=TIME(2,30,0),コード表!$B$135,IF($BF109=TIME(3,0,0),コード表!$B$136))))))))</f>
        <v>0</v>
      </c>
      <c r="BJ109" s="51">
        <f>IF($AK$7="無",0,IF($AK$7="",0,IF($BH109=TIME(0,30,0),コード表!$B$131,IF($BH109=TIME(1,0,0),コード表!$B$132,IF($BH109=TIME(1,30,0),コード表!$B$133,IF($BH109=TIME(2,0,0),コード表!$B$134,IF($BH109=TIME(2,30,0),コード表!$B$135,IF($BH109=TIME(3,0,0),コード表!$B$136,IF($BH109=TIME(3,30,0),コード表!$B$137,IF($BH109=TIME(4,0,0),コード表!$B$138,IF($BH109=TIME(4,30,0),コード表!$B$139,IF($BH109=TIME(5,0,0),コード表!$B$140,IF($BH109=TIME(5,30,0),コード表!$B$141,IF($BH109=TIME(6,0,0),コード表!$B$142))))))))))))))</f>
        <v>0</v>
      </c>
      <c r="BK109" s="51" t="str">
        <f>IF($AK$7="有","",IF(AND(T109="",V109=""),IF($BF109=TIME(0,30,0),コード表!$B$143,IF($BF109=TIME(1,0,0),コード表!$B$144,IF($BF109=TIME(1,30,0),コード表!$B$145,IF($BF109=TIME(2,0,0),コード表!$B$146,IF($BF109=TIME(2,30,0),コード表!$B$147,IF($BF109=TIME(3,0,0),コード表!$B$148)))))),IF(AND(T109="〇",V109=""),IF($BF109=TIME(0,30,0),コード表!$B$155,IF($BF109=TIME(1,0,0),コード表!$B$156,IF($BF109=TIME(1,30,0),コード表!$B$157,IF($BF109=TIME(2,0,0),コード表!$B$158,IF($BF109=TIME(2,30,0),コード表!$B$159,IF($BF109=TIME(3,0,0),コード表!$B$160)))))),IF(AND(T109="",V109="〇"),IF($BF109=TIME(0,30,0),コード表!$B$167,IF($BF109=TIME(1,0,0),コード表!$B$168,IF($BF109=TIME(1,30,0),コード表!$B$169,IF($BF109=TIME(2,0,0),コード表!$B$170,IF($BF109=TIME(2,30,0),コード表!$B$171,IF($BF109=TIME(3,0,0),コード表!$B$172))))))))))</f>
        <v/>
      </c>
      <c r="BL109" s="51" t="str">
        <f>IF($AK$7="有","",IF(AND(T109="",V109=""),IF($BH109=TIME(0,30,0),コード表!$B$143,IF($BH109=TIME(1,0,0),コード表!$B$144,IF($BH109=TIME(1,30,0),コード表!$B$145,IF($BH109=TIME(2,0,0),コード表!$B$146,IF($BH109=TIME(2,30,0),コード表!$B$147,IF($BH109=TIME(3,0,0),コード表!$B$148,IF($BH109=TIME(3,30,0),コード表!$B$149,IF($BH109=TIME(4,0,0),コード表!$B$150,IF($BH109=TIME(4,30,0),コード表!$B$151,IF($BH109=TIME(5,0,0),コード表!$B$152,IF($BH109=TIME(5,30,0),コード表!$B$153,IF($BH109=TIME(6,0,0),コード表!$B$154)))))))))))),IF(AND(T109="〇",V109=""),IF($BH109=TIME(0,30,0),コード表!$B$155,IF($BH109=TIME(1,0,0),コード表!$B$156,IF($BH109=TIME(1,30,0),コード表!$B$157,IF($BH109=TIME(2,0,0),コード表!$B$158,IF($BH109=TIME(2,30,0),コード表!$B$159,IF($BH109=TIME(3,0,0),コード表!$B$160,IF($BH109=TIME(3,30,0),コード表!$B$161,IF($BH109=TIME(4,0,0),コード表!$B$162,IF($BH109=TIME(4,30,0),コード表!$B$163,IF($BH109=TIME(5,0,0),コード表!$B$164,IF($BH109=TIME(5,30,0),コード表!$B$165,IF($BH109=TIME(6,0,0),コード表!$B$166)))))))))))),IF(AND(T109="",V109="〇"),IF($BH109=TIME(0,30,0),コード表!$B$167,IF($BH109=TIME(1,0,0),コード表!$B$168,IF($BH109=TIME(1,30,0),コード表!$B$169,IF($BH109=TIME(2,0,0),コード表!$B$170,IF($BH109=TIME(2,30,0),コード表!$B$171,IF($BH109=TIME(3,0,0),コード表!$B$172,IF($BH109=TIME(3,30,0),コード表!$B$173,IF($BH109=TIME(4,0,0),コード表!$B$174,IF($BH109=TIME(4,30,0),コード表!$B$175,IF($BH109=TIME(5,0,0),コード表!$B$176,IF($BH109=TIME(5,30,0),コード表!$B$177,IF($BH109=TIME(6,0,0),コード表!$B$178))))))))))))))))</f>
        <v/>
      </c>
      <c r="BM109" s="51">
        <f t="shared" si="31"/>
        <v>0</v>
      </c>
      <c r="BN109" s="77">
        <f t="shared" si="21"/>
        <v>0</v>
      </c>
      <c r="BO109" s="51">
        <f>IF(AD109=1,コード表!$B$179,IF(AD109=2,コード表!$B$180,IF(AD109=3,コード表!$B$181,IF(AD109=4,コード表!$B$182,IF(AD109=5,コード表!$B$183,IF('実績記録 (２枚用)'!AD109=6,コード表!$B$184,))))))</f>
        <v>0</v>
      </c>
      <c r="BP109" s="51">
        <f t="shared" si="32"/>
        <v>0</v>
      </c>
      <c r="BQ109" s="60"/>
      <c r="BR109" s="60"/>
      <c r="BS109" s="60"/>
      <c r="BU109" s="1">
        <f t="shared" si="33"/>
        <v>0</v>
      </c>
      <c r="BV109" s="1">
        <f t="shared" si="33"/>
        <v>0</v>
      </c>
      <c r="BW109" s="1">
        <f t="shared" si="33"/>
        <v>0</v>
      </c>
      <c r="BX109" s="1">
        <f t="shared" si="33"/>
        <v>0</v>
      </c>
      <c r="BZ109" s="93">
        <f t="shared" si="34"/>
        <v>0</v>
      </c>
    </row>
    <row r="110" spans="1:78" s="1" customFormat="1" ht="33" customHeight="1" thickTop="1" thickBot="1">
      <c r="A110" s="2"/>
      <c r="B110" s="6"/>
      <c r="C110" s="392"/>
      <c r="D110" s="224"/>
      <c r="E110" s="345" t="str">
        <f t="shared" si="18"/>
        <v/>
      </c>
      <c r="F110" s="346"/>
      <c r="G110" s="356"/>
      <c r="H110" s="357"/>
      <c r="I110" s="88" t="s">
        <v>50</v>
      </c>
      <c r="J110" s="358"/>
      <c r="K110" s="357"/>
      <c r="L110" s="358"/>
      <c r="M110" s="357"/>
      <c r="N110" s="88" t="s">
        <v>50</v>
      </c>
      <c r="O110" s="223"/>
      <c r="P110" s="295"/>
      <c r="Q110" s="348" t="str">
        <f t="shared" si="35"/>
        <v/>
      </c>
      <c r="R110" s="349"/>
      <c r="S110" s="350"/>
      <c r="T110" s="298"/>
      <c r="U110" s="261"/>
      <c r="V110" s="203"/>
      <c r="W110" s="261"/>
      <c r="X110" s="296" t="str">
        <f t="shared" si="19"/>
        <v/>
      </c>
      <c r="Y110" s="297"/>
      <c r="Z110" s="310" t="str">
        <f t="shared" si="23"/>
        <v/>
      </c>
      <c r="AA110" s="312"/>
      <c r="AB110" s="203"/>
      <c r="AC110" s="261"/>
      <c r="AD110" s="203"/>
      <c r="AE110" s="204"/>
      <c r="AF110" s="341">
        <f t="shared" si="20"/>
        <v>0</v>
      </c>
      <c r="AG110" s="342"/>
      <c r="AH110" s="342"/>
      <c r="AI110" s="343"/>
      <c r="AJ110" s="396" t="str">
        <f t="shared" si="24"/>
        <v/>
      </c>
      <c r="AK110" s="398"/>
      <c r="AL110" s="177"/>
      <c r="AM110" s="177"/>
      <c r="AN110" s="177"/>
      <c r="AO110" s="177"/>
      <c r="AP110" s="177"/>
      <c r="AQ110" s="177"/>
      <c r="AR110" s="177"/>
      <c r="AS110" s="177"/>
      <c r="AT110" s="178"/>
      <c r="AU110" s="87"/>
      <c r="AV110" s="2"/>
      <c r="AW110" s="69" t="str">
        <f>IF(C110="","",DATE(請求書!$K$29,請求書!$Q$29,'実績記録 (２枚用)'!C110))</f>
        <v/>
      </c>
      <c r="AX110" s="52">
        <f t="shared" si="25"/>
        <v>0</v>
      </c>
      <c r="AY110" s="52">
        <f t="shared" si="26"/>
        <v>0</v>
      </c>
      <c r="AZ110" s="52">
        <f t="shared" si="36"/>
        <v>0</v>
      </c>
      <c r="BA110" s="51">
        <f>IF($AK$7="無",0,IF($AK$7="",0,IF($Q110=TIME(0,30,0),コード表!$B$3,IF($Q110=TIME(1,0,0),コード表!$B$4,IF($Q110=TIME(1,30,0),コード表!$B$5,IF($Q110=TIME(2,0,0),コード表!$B$6,IF($Q110=TIME(2,30,0),コード表!$B$7,IF($Q110=TIME(3,0,0),コード表!$B$8,IF($Q110=TIME(3,30,0),コード表!$B$9,IF($Q110=TIME(4,0,0),コード表!$B$10,IF($Q110=TIME(4,30,0),コード表!$B$11,IF($Q110=TIME(5,0,0),コード表!$B$12,IF($Q110=TIME(5,30,0),コード表!$B$13,IF($Q110=TIME(6,0,0),コード表!$B$14,IF($Q110=TIME(6,30,0),コード表!$B$15,IF($Q110=TIME(7,0,0),コード表!$B$16,IF($Q110=TIME(7,30,0),コード表!$B$17,IF($Q110=TIME(8,0,0),コード表!$B$18,IF($Q110=TIME(8,30,0),コード表!$B$19,IF($Q110=TIME(9,0,0),コード表!$B$20,IF($Q110=TIME(9,30,0),コード表!$B$21,IF($Q110=TIME(10,0,0),コード表!$B$22,IF($Q110=TIME(10,30,0),コード表!$B$23,IF($Q110=TIME(11,0,0),コード表!$B$24,IF($Q110=TIME(11,30,0),コード表!$B$25,IF($Q110=TIME(12,0,0),コード表!$B$26,IF($Q110=TIME(12,30,0),コード表!$B$27,IF($Q110=TIME(13,0,0),コード表!$B$28,IF($Q110=TIME(13,30,0),コード表!$B$29,IF($Q110=TIME(14,0,0),コード表!$B$30,IF($Q110=TIME(14,30,0),コード表!$B$31,IF($Q110=TIME(15,0,0),コード表!$B$32,IF($Q110=TIME(15,30,0),コード表!$B$33,IF($Q110=TIME(16,0,0),コード表!$B$34,""))))))))))))))))))))))))))))))))))</f>
        <v>0</v>
      </c>
      <c r="BB110" s="51">
        <f>IF($AK$7="有",0,IF($AK$7="",0,IF($Q110=TIME(0,30,0),コード表!$B$35,IF($Q110=TIME(1,0,0),コード表!$B$36,IF($Q110=TIME(1,30,0),コード表!$B$37,IF($Q110=TIME(2,0,0),コード表!$B$38,IF($Q110=TIME(2,30,0),コード表!$B$39,IF($Q110=TIME(3,0,0),コード表!$B$40,IF($Q110=TIME(3,30,0),コード表!$B$41,IF($Q110=TIME(4,0,0),コード表!$B$42,IF($Q110=TIME(4,30,0),コード表!$B$43,IF($Q110=TIME(5,0,0),コード表!$B$44,IF($Q110=TIME(5,30,0),コード表!$B$45,IF($Q110=TIME(6,0,0),コード表!$B$46,IF($Q110=TIME(6,30,0),コード表!$B$47,IF($Q110=TIME(7,0,0),コード表!$B$48,IF($Q110=TIME(7,30,0),コード表!$B$49,IF($Q110=TIME(8,0,0),コード表!$B$50,IF($Q110=TIME(8,30,0),コード表!$B$51,IF($Q110=TIME(9,0,0),コード表!$B$52,IF($Q110=TIME(9,30,0),コード表!$B$53,IF($Q110=TIME(10,0,0),コード表!$B$54,IF($Q110=TIME(10,30,0),コード表!$B$55,IF($Q110=TIME(11,0,0),コード表!$B$56,IF($Q110=TIME(11,30,0),コード表!$B$57,IF($Q110=TIME(12,0,0),コード表!$B$58,IF($Q110=TIME(12,30,0),コード表!$B$59,IF($Q110=TIME(13,0,0),コード表!$B$60,IF($Q110=TIME(13,30,0),コード表!$B$61,IF($Q110=TIME(14,0,0),コード表!$B$62,IF($Q110=TIME(14,30,0),コード表!$B$63,IF($Q110=TIME(15,0,0),コード表!$B$64,IF($Q110=TIME(15,30,0),コード表!$B$65,IF($Q110=TIME(16,0,0),コード表!$B$66,""))))))))))))))))))))))))))))))))))</f>
        <v>0</v>
      </c>
      <c r="BC110" s="51" t="str">
        <f>IF($AK$7="","",IF($AK$7="有","",IF(T110="","",IF($Q110=TIME(0,30,0),コード表!$B$67,IF($Q110=TIME(1,0,0),コード表!$B$68,IF($Q110=TIME(1,30,0),コード表!$B$69,IF($Q110=TIME(2,0,0),コード表!$B$70,IF($Q110=TIME(2,30,0),コード表!$B$71,IF($Q110=TIME(3,0,0),コード表!$B$72,IF($Q110=TIME(3,30,0),コード表!$B$73,IF($Q110=TIME(4,0,0),コード表!$B$74,IF($Q110=TIME(4,30,0),コード表!$B$75,IF($Q110=TIME(5,0,0),コード表!$B$76,IF($Q110=TIME(5,30,0),コード表!$B$77,IF($Q110=TIME(6,0,0),コード表!$B$78,IF($Q110=TIME(6,30,0),コード表!$B$79,IF($Q110=TIME(7,0,0),コード表!$B$80,IF($Q110=TIME(7,30,0),コード表!$B$81,IF($Q110=TIME(8,0,0),コード表!$B$82,IF($Q110=TIME(8,30,0),コード表!$B$83,IF($Q110=TIME(9,0,0),コード表!$B$84,IF($Q110=TIME(9,30,0),コード表!$B$85,IF($Q110=TIME(10,0,0),コード表!$B$86,IF($Q110=TIME(10,30,0),コード表!$B$87,IF($Q110=TIME(11,0,0),コード表!$B$88,IF($Q110=TIME(11,30,0),コード表!$B$89,IF($Q110=TIME(12,0,0),コード表!$B$90,IF($Q110=TIME(12,30,0),コード表!$B$91,IF($Q110=TIME(13,0,0),コード表!$B$92,IF($Q110=TIME(13,30,0),コード表!$B$93,IF($Q110=TIME(14,0,0),コード表!$B$94,IF($Q110=TIME(14,30,0),コード表!$B$95,IF($Q110=TIME(15,0,0),コード表!$B$96,IF($Q110=TIME(15,30,0),コード表!$B$97,IF($Q110=TIME(16,0,0),コード表!$B$98,"")))))))))))))))))))))))))))))))))))</f>
        <v/>
      </c>
      <c r="BD110" s="51" t="str">
        <f>IF($AK$7="","",IF($AK$7="有","",IF(V110="","",IF($Q110=TIME(0,30,0),コード表!$B$99,IF($Q110=TIME(1,0,0),コード表!$B$100,IF($Q110=TIME(1,30,0),コード表!$B$101,IF($Q110=TIME(2,0,0),コード表!$B$102,IF($Q110=TIME(2,30,0),コード表!$B$103,IF($Q110=TIME(3,0,0),コード表!$B$104,IF($Q110=TIME(3,30,0),コード表!$B$105,IF($Q110=TIME(4,0,0),コード表!$B$106,IF($Q110=TIME(4,30,0),コード表!$B$107,IF($Q110=TIME(5,0,0),コード表!$B$108,IF($Q110=TIME(5,30,0),コード表!$B$109,IF($Q110=TIME(6,0,0),コード表!$B$110,IF($Q110=TIME(6,30,0),コード表!$B$111,IF($Q110=TIME(7,0,0),コード表!$B$112,IF($Q110=TIME(7,30,0),コード表!$B$113,IF($Q110=TIME(8,0,0),コード表!$B$114,IF($Q110=TIME(8,30,0),コード表!$B$115,IF($Q110=TIME(9,0,0),コード表!$B$116,IF($Q110=TIME(9,30,0),コード表!$B$117,IF($Q110=TIME(10,0,0),コード表!$B$118,IF($Q110=TIME(10,30,0),コード表!$B$119,IF($Q110=TIME(11,0,0),コード表!$B$120,IF($Q110=TIME(11,30,0),コード表!$B$121,IF($Q110=TIME(12,0,0),コード表!$B$122,IF($Q110=TIME(12,30,0),コード表!$B$123,IF($Q110=TIME(13,0,0),コード表!$B$124,IF($Q110=TIME(13,30,0),コード表!$B$125,IF($Q110=TIME(14,0,0),コード表!$B$126,IF($Q110=TIME(14,30,0),コード表!$B$127,IF($Q110=TIME(15,0,0),コード表!$B$128,IF($Q110=TIME(15,30,0),コード表!$B$129,IF($Q110=TIME(16,0,0),コード表!$B$130,"")))))))))))))))))))))))))))))))))))</f>
        <v/>
      </c>
      <c r="BE110" s="52" t="str">
        <f t="shared" si="27"/>
        <v/>
      </c>
      <c r="BF110" s="52" t="str">
        <f t="shared" si="28"/>
        <v/>
      </c>
      <c r="BG110" s="52" t="str">
        <f t="shared" si="29"/>
        <v/>
      </c>
      <c r="BH110" s="52" t="str">
        <f t="shared" si="30"/>
        <v/>
      </c>
      <c r="BI110" s="51">
        <f>IF($AK$7="無",0,IF($AK$7="",0,IF($BF110=TIME(0,30,0),コード表!$B$131,IF($BF110=TIME(1,0,0),コード表!$B$132,IF($BF110=TIME(1,30,0),コード表!$B$133,IF($BF110=TIME(2,0,0),コード表!$B$134,IF($BF110=TIME(2,30,0),コード表!$B$135,IF($BF110=TIME(3,0,0),コード表!$B$136))))))))</f>
        <v>0</v>
      </c>
      <c r="BJ110" s="51">
        <f>IF($AK$7="無",0,IF($AK$7="",0,IF($BH110=TIME(0,30,0),コード表!$B$131,IF($BH110=TIME(1,0,0),コード表!$B$132,IF($BH110=TIME(1,30,0),コード表!$B$133,IF($BH110=TIME(2,0,0),コード表!$B$134,IF($BH110=TIME(2,30,0),コード表!$B$135,IF($BH110=TIME(3,0,0),コード表!$B$136,IF($BH110=TIME(3,30,0),コード表!$B$137,IF($BH110=TIME(4,0,0),コード表!$B$138,IF($BH110=TIME(4,30,0),コード表!$B$139,IF($BH110=TIME(5,0,0),コード表!$B$140,IF($BH110=TIME(5,30,0),コード表!$B$141,IF($BH110=TIME(6,0,0),コード表!$B$142))))))))))))))</f>
        <v>0</v>
      </c>
      <c r="BK110" s="51" t="str">
        <f>IF($AK$7="有","",IF(AND(T110="",V110=""),IF($BF110=TIME(0,30,0),コード表!$B$143,IF($BF110=TIME(1,0,0),コード表!$B$144,IF($BF110=TIME(1,30,0),コード表!$B$145,IF($BF110=TIME(2,0,0),コード表!$B$146,IF($BF110=TIME(2,30,0),コード表!$B$147,IF($BF110=TIME(3,0,0),コード表!$B$148)))))),IF(AND(T110="〇",V110=""),IF($BF110=TIME(0,30,0),コード表!$B$155,IF($BF110=TIME(1,0,0),コード表!$B$156,IF($BF110=TIME(1,30,0),コード表!$B$157,IF($BF110=TIME(2,0,0),コード表!$B$158,IF($BF110=TIME(2,30,0),コード表!$B$159,IF($BF110=TIME(3,0,0),コード表!$B$160)))))),IF(AND(T110="",V110="〇"),IF($BF110=TIME(0,30,0),コード表!$B$167,IF($BF110=TIME(1,0,0),コード表!$B$168,IF($BF110=TIME(1,30,0),コード表!$B$169,IF($BF110=TIME(2,0,0),コード表!$B$170,IF($BF110=TIME(2,30,0),コード表!$B$171,IF($BF110=TIME(3,0,0),コード表!$B$172))))))))))</f>
        <v/>
      </c>
      <c r="BL110" s="51" t="str">
        <f>IF($AK$7="有","",IF(AND(T110="",V110=""),IF($BH110=TIME(0,30,0),コード表!$B$143,IF($BH110=TIME(1,0,0),コード表!$B$144,IF($BH110=TIME(1,30,0),コード表!$B$145,IF($BH110=TIME(2,0,0),コード表!$B$146,IF($BH110=TIME(2,30,0),コード表!$B$147,IF($BH110=TIME(3,0,0),コード表!$B$148,IF($BH110=TIME(3,30,0),コード表!$B$149,IF($BH110=TIME(4,0,0),コード表!$B$150,IF($BH110=TIME(4,30,0),コード表!$B$151,IF($BH110=TIME(5,0,0),コード表!$B$152,IF($BH110=TIME(5,30,0),コード表!$B$153,IF($BH110=TIME(6,0,0),コード表!$B$154)))))))))))),IF(AND(T110="〇",V110=""),IF($BH110=TIME(0,30,0),コード表!$B$155,IF($BH110=TIME(1,0,0),コード表!$B$156,IF($BH110=TIME(1,30,0),コード表!$B$157,IF($BH110=TIME(2,0,0),コード表!$B$158,IF($BH110=TIME(2,30,0),コード表!$B$159,IF($BH110=TIME(3,0,0),コード表!$B$160,IF($BH110=TIME(3,30,0),コード表!$B$161,IF($BH110=TIME(4,0,0),コード表!$B$162,IF($BH110=TIME(4,30,0),コード表!$B$163,IF($BH110=TIME(5,0,0),コード表!$B$164,IF($BH110=TIME(5,30,0),コード表!$B$165,IF($BH110=TIME(6,0,0),コード表!$B$166)))))))))))),IF(AND(T110="",V110="〇"),IF($BH110=TIME(0,30,0),コード表!$B$167,IF($BH110=TIME(1,0,0),コード表!$B$168,IF($BH110=TIME(1,30,0),コード表!$B$169,IF($BH110=TIME(2,0,0),コード表!$B$170,IF($BH110=TIME(2,30,0),コード表!$B$171,IF($BH110=TIME(3,0,0),コード表!$B$172,IF($BH110=TIME(3,30,0),コード表!$B$173,IF($BH110=TIME(4,0,0),コード表!$B$174,IF($BH110=TIME(4,30,0),コード表!$B$175,IF($BH110=TIME(5,0,0),コード表!$B$176,IF($BH110=TIME(5,30,0),コード表!$B$177,IF($BH110=TIME(6,0,0),コード表!$B$178))))))))))))))))</f>
        <v/>
      </c>
      <c r="BM110" s="51">
        <f t="shared" si="31"/>
        <v>0</v>
      </c>
      <c r="BN110" s="77">
        <f t="shared" si="21"/>
        <v>0</v>
      </c>
      <c r="BO110" s="51">
        <f>IF(AD110=1,コード表!$B$179,IF(AD110=2,コード表!$B$180,IF(AD110=3,コード表!$B$181,IF(AD110=4,コード表!$B$182,IF(AD110=5,コード表!$B$183,IF('実績記録 (２枚用)'!AD110=6,コード表!$B$184,))))))</f>
        <v>0</v>
      </c>
      <c r="BP110" s="51">
        <f t="shared" si="32"/>
        <v>0</v>
      </c>
      <c r="BQ110" s="60"/>
      <c r="BR110" s="60"/>
      <c r="BS110" s="60"/>
      <c r="BU110" s="1">
        <f t="shared" si="33"/>
        <v>0</v>
      </c>
      <c r="BV110" s="1">
        <f t="shared" si="33"/>
        <v>0</v>
      </c>
      <c r="BW110" s="1">
        <f t="shared" si="33"/>
        <v>0</v>
      </c>
      <c r="BX110" s="1">
        <f t="shared" si="33"/>
        <v>0</v>
      </c>
      <c r="BZ110" s="93">
        <f t="shared" si="34"/>
        <v>0</v>
      </c>
    </row>
    <row r="111" spans="1:78" s="1" customFormat="1" ht="33" customHeight="1" thickTop="1" thickBot="1">
      <c r="A111" s="2"/>
      <c r="B111" s="6"/>
      <c r="C111" s="392"/>
      <c r="D111" s="224"/>
      <c r="E111" s="345" t="str">
        <f t="shared" si="18"/>
        <v/>
      </c>
      <c r="F111" s="346"/>
      <c r="G111" s="356"/>
      <c r="H111" s="357"/>
      <c r="I111" s="88" t="s">
        <v>50</v>
      </c>
      <c r="J111" s="358"/>
      <c r="K111" s="357"/>
      <c r="L111" s="358"/>
      <c r="M111" s="357"/>
      <c r="N111" s="88" t="s">
        <v>50</v>
      </c>
      <c r="O111" s="223"/>
      <c r="P111" s="295"/>
      <c r="Q111" s="348" t="str">
        <f t="shared" si="35"/>
        <v/>
      </c>
      <c r="R111" s="349"/>
      <c r="S111" s="350"/>
      <c r="T111" s="298"/>
      <c r="U111" s="261"/>
      <c r="V111" s="203"/>
      <c r="W111" s="261"/>
      <c r="X111" s="296" t="str">
        <f t="shared" si="19"/>
        <v/>
      </c>
      <c r="Y111" s="297"/>
      <c r="Z111" s="310" t="str">
        <f t="shared" si="23"/>
        <v/>
      </c>
      <c r="AA111" s="312"/>
      <c r="AB111" s="203"/>
      <c r="AC111" s="261"/>
      <c r="AD111" s="203"/>
      <c r="AE111" s="204"/>
      <c r="AF111" s="341">
        <f t="shared" si="20"/>
        <v>0</v>
      </c>
      <c r="AG111" s="342"/>
      <c r="AH111" s="342"/>
      <c r="AI111" s="343"/>
      <c r="AJ111" s="396" t="str">
        <f t="shared" si="24"/>
        <v/>
      </c>
      <c r="AK111" s="398"/>
      <c r="AL111" s="177"/>
      <c r="AM111" s="177"/>
      <c r="AN111" s="177"/>
      <c r="AO111" s="177"/>
      <c r="AP111" s="177"/>
      <c r="AQ111" s="177"/>
      <c r="AR111" s="177"/>
      <c r="AS111" s="177"/>
      <c r="AT111" s="178"/>
      <c r="AU111" s="87"/>
      <c r="AV111" s="2"/>
      <c r="AW111" s="69" t="str">
        <f>IF(C111="","",DATE(請求書!$K$29,請求書!$Q$29,'実績記録 (２枚用)'!C111))</f>
        <v/>
      </c>
      <c r="AX111" s="52">
        <f t="shared" si="25"/>
        <v>0</v>
      </c>
      <c r="AY111" s="52">
        <f t="shared" si="26"/>
        <v>0</v>
      </c>
      <c r="AZ111" s="52">
        <f t="shared" si="36"/>
        <v>0</v>
      </c>
      <c r="BA111" s="51">
        <f>IF($AK$7="無",0,IF($AK$7="",0,IF($Q111=TIME(0,30,0),コード表!$B$3,IF($Q111=TIME(1,0,0),コード表!$B$4,IF($Q111=TIME(1,30,0),コード表!$B$5,IF($Q111=TIME(2,0,0),コード表!$B$6,IF($Q111=TIME(2,30,0),コード表!$B$7,IF($Q111=TIME(3,0,0),コード表!$B$8,IF($Q111=TIME(3,30,0),コード表!$B$9,IF($Q111=TIME(4,0,0),コード表!$B$10,IF($Q111=TIME(4,30,0),コード表!$B$11,IF($Q111=TIME(5,0,0),コード表!$B$12,IF($Q111=TIME(5,30,0),コード表!$B$13,IF($Q111=TIME(6,0,0),コード表!$B$14,IF($Q111=TIME(6,30,0),コード表!$B$15,IF($Q111=TIME(7,0,0),コード表!$B$16,IF($Q111=TIME(7,30,0),コード表!$B$17,IF($Q111=TIME(8,0,0),コード表!$B$18,IF($Q111=TIME(8,30,0),コード表!$B$19,IF($Q111=TIME(9,0,0),コード表!$B$20,IF($Q111=TIME(9,30,0),コード表!$B$21,IF($Q111=TIME(10,0,0),コード表!$B$22,IF($Q111=TIME(10,30,0),コード表!$B$23,IF($Q111=TIME(11,0,0),コード表!$B$24,IF($Q111=TIME(11,30,0),コード表!$B$25,IF($Q111=TIME(12,0,0),コード表!$B$26,IF($Q111=TIME(12,30,0),コード表!$B$27,IF($Q111=TIME(13,0,0),コード表!$B$28,IF($Q111=TIME(13,30,0),コード表!$B$29,IF($Q111=TIME(14,0,0),コード表!$B$30,IF($Q111=TIME(14,30,0),コード表!$B$31,IF($Q111=TIME(15,0,0),コード表!$B$32,IF($Q111=TIME(15,30,0),コード表!$B$33,IF($Q111=TIME(16,0,0),コード表!$B$34,""))))))))))))))))))))))))))))))))))</f>
        <v>0</v>
      </c>
      <c r="BB111" s="51">
        <f>IF($AK$7="有",0,IF($AK$7="",0,IF($Q111=TIME(0,30,0),コード表!$B$35,IF($Q111=TIME(1,0,0),コード表!$B$36,IF($Q111=TIME(1,30,0),コード表!$B$37,IF($Q111=TIME(2,0,0),コード表!$B$38,IF($Q111=TIME(2,30,0),コード表!$B$39,IF($Q111=TIME(3,0,0),コード表!$B$40,IF($Q111=TIME(3,30,0),コード表!$B$41,IF($Q111=TIME(4,0,0),コード表!$B$42,IF($Q111=TIME(4,30,0),コード表!$B$43,IF($Q111=TIME(5,0,0),コード表!$B$44,IF($Q111=TIME(5,30,0),コード表!$B$45,IF($Q111=TIME(6,0,0),コード表!$B$46,IF($Q111=TIME(6,30,0),コード表!$B$47,IF($Q111=TIME(7,0,0),コード表!$B$48,IF($Q111=TIME(7,30,0),コード表!$B$49,IF($Q111=TIME(8,0,0),コード表!$B$50,IF($Q111=TIME(8,30,0),コード表!$B$51,IF($Q111=TIME(9,0,0),コード表!$B$52,IF($Q111=TIME(9,30,0),コード表!$B$53,IF($Q111=TIME(10,0,0),コード表!$B$54,IF($Q111=TIME(10,30,0),コード表!$B$55,IF($Q111=TIME(11,0,0),コード表!$B$56,IF($Q111=TIME(11,30,0),コード表!$B$57,IF($Q111=TIME(12,0,0),コード表!$B$58,IF($Q111=TIME(12,30,0),コード表!$B$59,IF($Q111=TIME(13,0,0),コード表!$B$60,IF($Q111=TIME(13,30,0),コード表!$B$61,IF($Q111=TIME(14,0,0),コード表!$B$62,IF($Q111=TIME(14,30,0),コード表!$B$63,IF($Q111=TIME(15,0,0),コード表!$B$64,IF($Q111=TIME(15,30,0),コード表!$B$65,IF($Q111=TIME(16,0,0),コード表!$B$66,""))))))))))))))))))))))))))))))))))</f>
        <v>0</v>
      </c>
      <c r="BC111" s="51" t="str">
        <f>IF($AK$7="","",IF($AK$7="有","",IF(T111="","",IF($Q111=TIME(0,30,0),コード表!$B$67,IF($Q111=TIME(1,0,0),コード表!$B$68,IF($Q111=TIME(1,30,0),コード表!$B$69,IF($Q111=TIME(2,0,0),コード表!$B$70,IF($Q111=TIME(2,30,0),コード表!$B$71,IF($Q111=TIME(3,0,0),コード表!$B$72,IF($Q111=TIME(3,30,0),コード表!$B$73,IF($Q111=TIME(4,0,0),コード表!$B$74,IF($Q111=TIME(4,30,0),コード表!$B$75,IF($Q111=TIME(5,0,0),コード表!$B$76,IF($Q111=TIME(5,30,0),コード表!$B$77,IF($Q111=TIME(6,0,0),コード表!$B$78,IF($Q111=TIME(6,30,0),コード表!$B$79,IF($Q111=TIME(7,0,0),コード表!$B$80,IF($Q111=TIME(7,30,0),コード表!$B$81,IF($Q111=TIME(8,0,0),コード表!$B$82,IF($Q111=TIME(8,30,0),コード表!$B$83,IF($Q111=TIME(9,0,0),コード表!$B$84,IF($Q111=TIME(9,30,0),コード表!$B$85,IF($Q111=TIME(10,0,0),コード表!$B$86,IF($Q111=TIME(10,30,0),コード表!$B$87,IF($Q111=TIME(11,0,0),コード表!$B$88,IF($Q111=TIME(11,30,0),コード表!$B$89,IF($Q111=TIME(12,0,0),コード表!$B$90,IF($Q111=TIME(12,30,0),コード表!$B$91,IF($Q111=TIME(13,0,0),コード表!$B$92,IF($Q111=TIME(13,30,0),コード表!$B$93,IF($Q111=TIME(14,0,0),コード表!$B$94,IF($Q111=TIME(14,30,0),コード表!$B$95,IF($Q111=TIME(15,0,0),コード表!$B$96,IF($Q111=TIME(15,30,0),コード表!$B$97,IF($Q111=TIME(16,0,0),コード表!$B$98,"")))))))))))))))))))))))))))))))))))</f>
        <v/>
      </c>
      <c r="BD111" s="51" t="str">
        <f>IF($AK$7="","",IF($AK$7="有","",IF(V111="","",IF($Q111=TIME(0,30,0),コード表!$B$99,IF($Q111=TIME(1,0,0),コード表!$B$100,IF($Q111=TIME(1,30,0),コード表!$B$101,IF($Q111=TIME(2,0,0),コード表!$B$102,IF($Q111=TIME(2,30,0),コード表!$B$103,IF($Q111=TIME(3,0,0),コード表!$B$104,IF($Q111=TIME(3,30,0),コード表!$B$105,IF($Q111=TIME(4,0,0),コード表!$B$106,IF($Q111=TIME(4,30,0),コード表!$B$107,IF($Q111=TIME(5,0,0),コード表!$B$108,IF($Q111=TIME(5,30,0),コード表!$B$109,IF($Q111=TIME(6,0,0),コード表!$B$110,IF($Q111=TIME(6,30,0),コード表!$B$111,IF($Q111=TIME(7,0,0),コード表!$B$112,IF($Q111=TIME(7,30,0),コード表!$B$113,IF($Q111=TIME(8,0,0),コード表!$B$114,IF($Q111=TIME(8,30,0),コード表!$B$115,IF($Q111=TIME(9,0,0),コード表!$B$116,IF($Q111=TIME(9,30,0),コード表!$B$117,IF($Q111=TIME(10,0,0),コード表!$B$118,IF($Q111=TIME(10,30,0),コード表!$B$119,IF($Q111=TIME(11,0,0),コード表!$B$120,IF($Q111=TIME(11,30,0),コード表!$B$121,IF($Q111=TIME(12,0,0),コード表!$B$122,IF($Q111=TIME(12,30,0),コード表!$B$123,IF($Q111=TIME(13,0,0),コード表!$B$124,IF($Q111=TIME(13,30,0),コード表!$B$125,IF($Q111=TIME(14,0,0),コード表!$B$126,IF($Q111=TIME(14,30,0),コード表!$B$127,IF($Q111=TIME(15,0,0),コード表!$B$128,IF($Q111=TIME(15,30,0),コード表!$B$129,IF($Q111=TIME(16,0,0),コード表!$B$130,"")))))))))))))))))))))))))))))))))))</f>
        <v/>
      </c>
      <c r="BE111" s="52" t="str">
        <f t="shared" si="27"/>
        <v/>
      </c>
      <c r="BF111" s="52" t="str">
        <f t="shared" si="28"/>
        <v/>
      </c>
      <c r="BG111" s="52" t="str">
        <f t="shared" si="29"/>
        <v/>
      </c>
      <c r="BH111" s="52" t="str">
        <f t="shared" si="30"/>
        <v/>
      </c>
      <c r="BI111" s="51">
        <f>IF($AK$7="無",0,IF($AK$7="",0,IF($BF111=TIME(0,30,0),コード表!$B$131,IF($BF111=TIME(1,0,0),コード表!$B$132,IF($BF111=TIME(1,30,0),コード表!$B$133,IF($BF111=TIME(2,0,0),コード表!$B$134,IF($BF111=TIME(2,30,0),コード表!$B$135,IF($BF111=TIME(3,0,0),コード表!$B$136))))))))</f>
        <v>0</v>
      </c>
      <c r="BJ111" s="51">
        <f>IF($AK$7="無",0,IF($AK$7="",0,IF($BH111=TIME(0,30,0),コード表!$B$131,IF($BH111=TIME(1,0,0),コード表!$B$132,IF($BH111=TIME(1,30,0),コード表!$B$133,IF($BH111=TIME(2,0,0),コード表!$B$134,IF($BH111=TIME(2,30,0),コード表!$B$135,IF($BH111=TIME(3,0,0),コード表!$B$136,IF($BH111=TIME(3,30,0),コード表!$B$137,IF($BH111=TIME(4,0,0),コード表!$B$138,IF($BH111=TIME(4,30,0),コード表!$B$139,IF($BH111=TIME(5,0,0),コード表!$B$140,IF($BH111=TIME(5,30,0),コード表!$B$141,IF($BH111=TIME(6,0,0),コード表!$B$142))))))))))))))</f>
        <v>0</v>
      </c>
      <c r="BK111" s="51" t="str">
        <f>IF($AK$7="有","",IF(AND(T111="",V111=""),IF($BF111=TIME(0,30,0),コード表!$B$143,IF($BF111=TIME(1,0,0),コード表!$B$144,IF($BF111=TIME(1,30,0),コード表!$B$145,IF($BF111=TIME(2,0,0),コード表!$B$146,IF($BF111=TIME(2,30,0),コード表!$B$147,IF($BF111=TIME(3,0,0),コード表!$B$148)))))),IF(AND(T111="〇",V111=""),IF($BF111=TIME(0,30,0),コード表!$B$155,IF($BF111=TIME(1,0,0),コード表!$B$156,IF($BF111=TIME(1,30,0),コード表!$B$157,IF($BF111=TIME(2,0,0),コード表!$B$158,IF($BF111=TIME(2,30,0),コード表!$B$159,IF($BF111=TIME(3,0,0),コード表!$B$160)))))),IF(AND(T111="",V111="〇"),IF($BF111=TIME(0,30,0),コード表!$B$167,IF($BF111=TIME(1,0,0),コード表!$B$168,IF($BF111=TIME(1,30,0),コード表!$B$169,IF($BF111=TIME(2,0,0),コード表!$B$170,IF($BF111=TIME(2,30,0),コード表!$B$171,IF($BF111=TIME(3,0,0),コード表!$B$172))))))))))</f>
        <v/>
      </c>
      <c r="BL111" s="51" t="str">
        <f>IF($AK$7="有","",IF(AND(T111="",V111=""),IF($BH111=TIME(0,30,0),コード表!$B$143,IF($BH111=TIME(1,0,0),コード表!$B$144,IF($BH111=TIME(1,30,0),コード表!$B$145,IF($BH111=TIME(2,0,0),コード表!$B$146,IF($BH111=TIME(2,30,0),コード表!$B$147,IF($BH111=TIME(3,0,0),コード表!$B$148,IF($BH111=TIME(3,30,0),コード表!$B$149,IF($BH111=TIME(4,0,0),コード表!$B$150,IF($BH111=TIME(4,30,0),コード表!$B$151,IF($BH111=TIME(5,0,0),コード表!$B$152,IF($BH111=TIME(5,30,0),コード表!$B$153,IF($BH111=TIME(6,0,0),コード表!$B$154)))))))))))),IF(AND(T111="〇",V111=""),IF($BH111=TIME(0,30,0),コード表!$B$155,IF($BH111=TIME(1,0,0),コード表!$B$156,IF($BH111=TIME(1,30,0),コード表!$B$157,IF($BH111=TIME(2,0,0),コード表!$B$158,IF($BH111=TIME(2,30,0),コード表!$B$159,IF($BH111=TIME(3,0,0),コード表!$B$160,IF($BH111=TIME(3,30,0),コード表!$B$161,IF($BH111=TIME(4,0,0),コード表!$B$162,IF($BH111=TIME(4,30,0),コード表!$B$163,IF($BH111=TIME(5,0,0),コード表!$B$164,IF($BH111=TIME(5,30,0),コード表!$B$165,IF($BH111=TIME(6,0,0),コード表!$B$166)))))))))))),IF(AND(T111="",V111="〇"),IF($BH111=TIME(0,30,0),コード表!$B$167,IF($BH111=TIME(1,0,0),コード表!$B$168,IF($BH111=TIME(1,30,0),コード表!$B$169,IF($BH111=TIME(2,0,0),コード表!$B$170,IF($BH111=TIME(2,30,0),コード表!$B$171,IF($BH111=TIME(3,0,0),コード表!$B$172,IF($BH111=TIME(3,30,0),コード表!$B$173,IF($BH111=TIME(4,0,0),コード表!$B$174,IF($BH111=TIME(4,30,0),コード表!$B$175,IF($BH111=TIME(5,0,0),コード表!$B$176,IF($BH111=TIME(5,30,0),コード表!$B$177,IF($BH111=TIME(6,0,0),コード表!$B$178))))))))))))))))</f>
        <v/>
      </c>
      <c r="BM111" s="51">
        <f t="shared" si="31"/>
        <v>0</v>
      </c>
      <c r="BN111" s="77">
        <f t="shared" si="21"/>
        <v>0</v>
      </c>
      <c r="BO111" s="51">
        <f>IF(AD111=1,コード表!$B$179,IF(AD111=2,コード表!$B$180,IF(AD111=3,コード表!$B$181,IF(AD111=4,コード表!$B$182,IF(AD111=5,コード表!$B$183,IF('実績記録 (２枚用)'!AD111=6,コード表!$B$184,))))))</f>
        <v>0</v>
      </c>
      <c r="BP111" s="51">
        <f t="shared" si="32"/>
        <v>0</v>
      </c>
      <c r="BQ111" s="60"/>
      <c r="BR111" s="60"/>
      <c r="BS111" s="60"/>
      <c r="BU111" s="1">
        <f t="shared" si="33"/>
        <v>0</v>
      </c>
      <c r="BV111" s="1">
        <f t="shared" si="33"/>
        <v>0</v>
      </c>
      <c r="BW111" s="1">
        <f t="shared" si="33"/>
        <v>0</v>
      </c>
      <c r="BX111" s="1">
        <f t="shared" si="33"/>
        <v>0</v>
      </c>
      <c r="BZ111" s="93">
        <f t="shared" si="34"/>
        <v>0</v>
      </c>
    </row>
    <row r="112" spans="1:78" s="1" customFormat="1" ht="33" customHeight="1" thickTop="1" thickBot="1">
      <c r="A112" s="2"/>
      <c r="B112" s="14"/>
      <c r="C112" s="392"/>
      <c r="D112" s="224"/>
      <c r="E112" s="345" t="str">
        <f t="shared" si="18"/>
        <v/>
      </c>
      <c r="F112" s="346"/>
      <c r="G112" s="356"/>
      <c r="H112" s="357"/>
      <c r="I112" s="88" t="s">
        <v>50</v>
      </c>
      <c r="J112" s="358"/>
      <c r="K112" s="357"/>
      <c r="L112" s="358"/>
      <c r="M112" s="357"/>
      <c r="N112" s="88" t="s">
        <v>50</v>
      </c>
      <c r="O112" s="223"/>
      <c r="P112" s="295"/>
      <c r="Q112" s="348" t="str">
        <f t="shared" si="35"/>
        <v/>
      </c>
      <c r="R112" s="349"/>
      <c r="S112" s="350"/>
      <c r="T112" s="298"/>
      <c r="U112" s="261"/>
      <c r="V112" s="203"/>
      <c r="W112" s="261"/>
      <c r="X112" s="296" t="str">
        <f t="shared" si="19"/>
        <v/>
      </c>
      <c r="Y112" s="297"/>
      <c r="Z112" s="310" t="str">
        <f t="shared" si="23"/>
        <v/>
      </c>
      <c r="AA112" s="312"/>
      <c r="AB112" s="203"/>
      <c r="AC112" s="261"/>
      <c r="AD112" s="203"/>
      <c r="AE112" s="204"/>
      <c r="AF112" s="341">
        <f t="shared" si="20"/>
        <v>0</v>
      </c>
      <c r="AG112" s="342"/>
      <c r="AH112" s="342"/>
      <c r="AI112" s="343"/>
      <c r="AJ112" s="396" t="str">
        <f t="shared" si="24"/>
        <v/>
      </c>
      <c r="AK112" s="398"/>
      <c r="AL112" s="177"/>
      <c r="AM112" s="177"/>
      <c r="AN112" s="177"/>
      <c r="AO112" s="177"/>
      <c r="AP112" s="177"/>
      <c r="AQ112" s="177"/>
      <c r="AR112" s="177"/>
      <c r="AS112" s="177"/>
      <c r="AT112" s="178"/>
      <c r="AU112" s="87"/>
      <c r="AV112" s="2"/>
      <c r="AW112" s="69" t="str">
        <f>IF(C112="","",DATE(請求書!$K$29,請求書!$Q$29,'実績記録 (２枚用)'!C112))</f>
        <v/>
      </c>
      <c r="AX112" s="52">
        <f t="shared" si="25"/>
        <v>0</v>
      </c>
      <c r="AY112" s="52">
        <f t="shared" si="26"/>
        <v>0</v>
      </c>
      <c r="AZ112" s="52">
        <f t="shared" si="36"/>
        <v>0</v>
      </c>
      <c r="BA112" s="51">
        <f>IF($AK$7="無",0,IF($AK$7="",0,IF($Q112=TIME(0,30,0),コード表!$B$3,IF($Q112=TIME(1,0,0),コード表!$B$4,IF($Q112=TIME(1,30,0),コード表!$B$5,IF($Q112=TIME(2,0,0),コード表!$B$6,IF($Q112=TIME(2,30,0),コード表!$B$7,IF($Q112=TIME(3,0,0),コード表!$B$8,IF($Q112=TIME(3,30,0),コード表!$B$9,IF($Q112=TIME(4,0,0),コード表!$B$10,IF($Q112=TIME(4,30,0),コード表!$B$11,IF($Q112=TIME(5,0,0),コード表!$B$12,IF($Q112=TIME(5,30,0),コード表!$B$13,IF($Q112=TIME(6,0,0),コード表!$B$14,IF($Q112=TIME(6,30,0),コード表!$B$15,IF($Q112=TIME(7,0,0),コード表!$B$16,IF($Q112=TIME(7,30,0),コード表!$B$17,IF($Q112=TIME(8,0,0),コード表!$B$18,IF($Q112=TIME(8,30,0),コード表!$B$19,IF($Q112=TIME(9,0,0),コード表!$B$20,IF($Q112=TIME(9,30,0),コード表!$B$21,IF($Q112=TIME(10,0,0),コード表!$B$22,IF($Q112=TIME(10,30,0),コード表!$B$23,IF($Q112=TIME(11,0,0),コード表!$B$24,IF($Q112=TIME(11,30,0),コード表!$B$25,IF($Q112=TIME(12,0,0),コード表!$B$26,IF($Q112=TIME(12,30,0),コード表!$B$27,IF($Q112=TIME(13,0,0),コード表!$B$28,IF($Q112=TIME(13,30,0),コード表!$B$29,IF($Q112=TIME(14,0,0),コード表!$B$30,IF($Q112=TIME(14,30,0),コード表!$B$31,IF($Q112=TIME(15,0,0),コード表!$B$32,IF($Q112=TIME(15,30,0),コード表!$B$33,IF($Q112=TIME(16,0,0),コード表!$B$34,""))))))))))))))))))))))))))))))))))</f>
        <v>0</v>
      </c>
      <c r="BB112" s="51">
        <f>IF($AK$7="有",0,IF($AK$7="",0,IF($Q112=TIME(0,30,0),コード表!$B$35,IF($Q112=TIME(1,0,0),コード表!$B$36,IF($Q112=TIME(1,30,0),コード表!$B$37,IF($Q112=TIME(2,0,0),コード表!$B$38,IF($Q112=TIME(2,30,0),コード表!$B$39,IF($Q112=TIME(3,0,0),コード表!$B$40,IF($Q112=TIME(3,30,0),コード表!$B$41,IF($Q112=TIME(4,0,0),コード表!$B$42,IF($Q112=TIME(4,30,0),コード表!$B$43,IF($Q112=TIME(5,0,0),コード表!$B$44,IF($Q112=TIME(5,30,0),コード表!$B$45,IF($Q112=TIME(6,0,0),コード表!$B$46,IF($Q112=TIME(6,30,0),コード表!$B$47,IF($Q112=TIME(7,0,0),コード表!$B$48,IF($Q112=TIME(7,30,0),コード表!$B$49,IF($Q112=TIME(8,0,0),コード表!$B$50,IF($Q112=TIME(8,30,0),コード表!$B$51,IF($Q112=TIME(9,0,0),コード表!$B$52,IF($Q112=TIME(9,30,0),コード表!$B$53,IF($Q112=TIME(10,0,0),コード表!$B$54,IF($Q112=TIME(10,30,0),コード表!$B$55,IF($Q112=TIME(11,0,0),コード表!$B$56,IF($Q112=TIME(11,30,0),コード表!$B$57,IF($Q112=TIME(12,0,0),コード表!$B$58,IF($Q112=TIME(12,30,0),コード表!$B$59,IF($Q112=TIME(13,0,0),コード表!$B$60,IF($Q112=TIME(13,30,0),コード表!$B$61,IF($Q112=TIME(14,0,0),コード表!$B$62,IF($Q112=TIME(14,30,0),コード表!$B$63,IF($Q112=TIME(15,0,0),コード表!$B$64,IF($Q112=TIME(15,30,0),コード表!$B$65,IF($Q112=TIME(16,0,0),コード表!$B$66,""))))))))))))))))))))))))))))))))))</f>
        <v>0</v>
      </c>
      <c r="BC112" s="51" t="str">
        <f>IF($AK$7="","",IF($AK$7="有","",IF(T112="","",IF($Q112=TIME(0,30,0),コード表!$B$67,IF($Q112=TIME(1,0,0),コード表!$B$68,IF($Q112=TIME(1,30,0),コード表!$B$69,IF($Q112=TIME(2,0,0),コード表!$B$70,IF($Q112=TIME(2,30,0),コード表!$B$71,IF($Q112=TIME(3,0,0),コード表!$B$72,IF($Q112=TIME(3,30,0),コード表!$B$73,IF($Q112=TIME(4,0,0),コード表!$B$74,IF($Q112=TIME(4,30,0),コード表!$B$75,IF($Q112=TIME(5,0,0),コード表!$B$76,IF($Q112=TIME(5,30,0),コード表!$B$77,IF($Q112=TIME(6,0,0),コード表!$B$78,IF($Q112=TIME(6,30,0),コード表!$B$79,IF($Q112=TIME(7,0,0),コード表!$B$80,IF($Q112=TIME(7,30,0),コード表!$B$81,IF($Q112=TIME(8,0,0),コード表!$B$82,IF($Q112=TIME(8,30,0),コード表!$B$83,IF($Q112=TIME(9,0,0),コード表!$B$84,IF($Q112=TIME(9,30,0),コード表!$B$85,IF($Q112=TIME(10,0,0),コード表!$B$86,IF($Q112=TIME(10,30,0),コード表!$B$87,IF($Q112=TIME(11,0,0),コード表!$B$88,IF($Q112=TIME(11,30,0),コード表!$B$89,IF($Q112=TIME(12,0,0),コード表!$B$90,IF($Q112=TIME(12,30,0),コード表!$B$91,IF($Q112=TIME(13,0,0),コード表!$B$92,IF($Q112=TIME(13,30,0),コード表!$B$93,IF($Q112=TIME(14,0,0),コード表!$B$94,IF($Q112=TIME(14,30,0),コード表!$B$95,IF($Q112=TIME(15,0,0),コード表!$B$96,IF($Q112=TIME(15,30,0),コード表!$B$97,IF($Q112=TIME(16,0,0),コード表!$B$98,"")))))))))))))))))))))))))))))))))))</f>
        <v/>
      </c>
      <c r="BD112" s="51" t="str">
        <f>IF($AK$7="","",IF($AK$7="有","",IF(V112="","",IF($Q112=TIME(0,30,0),コード表!$B$99,IF($Q112=TIME(1,0,0),コード表!$B$100,IF($Q112=TIME(1,30,0),コード表!$B$101,IF($Q112=TIME(2,0,0),コード表!$B$102,IF($Q112=TIME(2,30,0),コード表!$B$103,IF($Q112=TIME(3,0,0),コード表!$B$104,IF($Q112=TIME(3,30,0),コード表!$B$105,IF($Q112=TIME(4,0,0),コード表!$B$106,IF($Q112=TIME(4,30,0),コード表!$B$107,IF($Q112=TIME(5,0,0),コード表!$B$108,IF($Q112=TIME(5,30,0),コード表!$B$109,IF($Q112=TIME(6,0,0),コード表!$B$110,IF($Q112=TIME(6,30,0),コード表!$B$111,IF($Q112=TIME(7,0,0),コード表!$B$112,IF($Q112=TIME(7,30,0),コード表!$B$113,IF($Q112=TIME(8,0,0),コード表!$B$114,IF($Q112=TIME(8,30,0),コード表!$B$115,IF($Q112=TIME(9,0,0),コード表!$B$116,IF($Q112=TIME(9,30,0),コード表!$B$117,IF($Q112=TIME(10,0,0),コード表!$B$118,IF($Q112=TIME(10,30,0),コード表!$B$119,IF($Q112=TIME(11,0,0),コード表!$B$120,IF($Q112=TIME(11,30,0),コード表!$B$121,IF($Q112=TIME(12,0,0),コード表!$B$122,IF($Q112=TIME(12,30,0),コード表!$B$123,IF($Q112=TIME(13,0,0),コード表!$B$124,IF($Q112=TIME(13,30,0),コード表!$B$125,IF($Q112=TIME(14,0,0),コード表!$B$126,IF($Q112=TIME(14,30,0),コード表!$B$127,IF($Q112=TIME(15,0,0),コード表!$B$128,IF($Q112=TIME(15,30,0),コード表!$B$129,IF($Q112=TIME(16,0,0),コード表!$B$130,"")))))))))))))))))))))))))))))))))))</f>
        <v/>
      </c>
      <c r="BE112" s="52" t="str">
        <f t="shared" si="27"/>
        <v/>
      </c>
      <c r="BF112" s="52" t="str">
        <f t="shared" si="28"/>
        <v/>
      </c>
      <c r="BG112" s="52" t="str">
        <f t="shared" si="29"/>
        <v/>
      </c>
      <c r="BH112" s="52" t="str">
        <f t="shared" si="30"/>
        <v/>
      </c>
      <c r="BI112" s="51">
        <f>IF($AK$7="無",0,IF($AK$7="",0,IF($BF112=TIME(0,30,0),コード表!$B$131,IF($BF112=TIME(1,0,0),コード表!$B$132,IF($BF112=TIME(1,30,0),コード表!$B$133,IF($BF112=TIME(2,0,0),コード表!$B$134,IF($BF112=TIME(2,30,0),コード表!$B$135,IF($BF112=TIME(3,0,0),コード表!$B$136))))))))</f>
        <v>0</v>
      </c>
      <c r="BJ112" s="51">
        <f>IF($AK$7="無",0,IF($AK$7="",0,IF($BH112=TIME(0,30,0),コード表!$B$131,IF($BH112=TIME(1,0,0),コード表!$B$132,IF($BH112=TIME(1,30,0),コード表!$B$133,IF($BH112=TIME(2,0,0),コード表!$B$134,IF($BH112=TIME(2,30,0),コード表!$B$135,IF($BH112=TIME(3,0,0),コード表!$B$136,IF($BH112=TIME(3,30,0),コード表!$B$137,IF($BH112=TIME(4,0,0),コード表!$B$138,IF($BH112=TIME(4,30,0),コード表!$B$139,IF($BH112=TIME(5,0,0),コード表!$B$140,IF($BH112=TIME(5,30,0),コード表!$B$141,IF($BH112=TIME(6,0,0),コード表!$B$142))))))))))))))</f>
        <v>0</v>
      </c>
      <c r="BK112" s="51" t="str">
        <f>IF($AK$7="有","",IF(AND(T112="",V112=""),IF($BF112=TIME(0,30,0),コード表!$B$143,IF($BF112=TIME(1,0,0),コード表!$B$144,IF($BF112=TIME(1,30,0),コード表!$B$145,IF($BF112=TIME(2,0,0),コード表!$B$146,IF($BF112=TIME(2,30,0),コード表!$B$147,IF($BF112=TIME(3,0,0),コード表!$B$148)))))),IF(AND(T112="〇",V112=""),IF($BF112=TIME(0,30,0),コード表!$B$155,IF($BF112=TIME(1,0,0),コード表!$B$156,IF($BF112=TIME(1,30,0),コード表!$B$157,IF($BF112=TIME(2,0,0),コード表!$B$158,IF($BF112=TIME(2,30,0),コード表!$B$159,IF($BF112=TIME(3,0,0),コード表!$B$160)))))),IF(AND(T112="",V112="〇"),IF($BF112=TIME(0,30,0),コード表!$B$167,IF($BF112=TIME(1,0,0),コード表!$B$168,IF($BF112=TIME(1,30,0),コード表!$B$169,IF($BF112=TIME(2,0,0),コード表!$B$170,IF($BF112=TIME(2,30,0),コード表!$B$171,IF($BF112=TIME(3,0,0),コード表!$B$172))))))))))</f>
        <v/>
      </c>
      <c r="BL112" s="51" t="str">
        <f>IF($AK$7="有","",IF(AND(T112="",V112=""),IF($BH112=TIME(0,30,0),コード表!$B$143,IF($BH112=TIME(1,0,0),コード表!$B$144,IF($BH112=TIME(1,30,0),コード表!$B$145,IF($BH112=TIME(2,0,0),コード表!$B$146,IF($BH112=TIME(2,30,0),コード表!$B$147,IF($BH112=TIME(3,0,0),コード表!$B$148,IF($BH112=TIME(3,30,0),コード表!$B$149,IF($BH112=TIME(4,0,0),コード表!$B$150,IF($BH112=TIME(4,30,0),コード表!$B$151,IF($BH112=TIME(5,0,0),コード表!$B$152,IF($BH112=TIME(5,30,0),コード表!$B$153,IF($BH112=TIME(6,0,0),コード表!$B$154)))))))))))),IF(AND(T112="〇",V112=""),IF($BH112=TIME(0,30,0),コード表!$B$155,IF($BH112=TIME(1,0,0),コード表!$B$156,IF($BH112=TIME(1,30,0),コード表!$B$157,IF($BH112=TIME(2,0,0),コード表!$B$158,IF($BH112=TIME(2,30,0),コード表!$B$159,IF($BH112=TIME(3,0,0),コード表!$B$160,IF($BH112=TIME(3,30,0),コード表!$B$161,IF($BH112=TIME(4,0,0),コード表!$B$162,IF($BH112=TIME(4,30,0),コード表!$B$163,IF($BH112=TIME(5,0,0),コード表!$B$164,IF($BH112=TIME(5,30,0),コード表!$B$165,IF($BH112=TIME(6,0,0),コード表!$B$166)))))))))))),IF(AND(T112="",V112="〇"),IF($BH112=TIME(0,30,0),コード表!$B$167,IF($BH112=TIME(1,0,0),コード表!$B$168,IF($BH112=TIME(1,30,0),コード表!$B$169,IF($BH112=TIME(2,0,0),コード表!$B$170,IF($BH112=TIME(2,30,0),コード表!$B$171,IF($BH112=TIME(3,0,0),コード表!$B$172,IF($BH112=TIME(3,30,0),コード表!$B$173,IF($BH112=TIME(4,0,0),コード表!$B$174,IF($BH112=TIME(4,30,0),コード表!$B$175,IF($BH112=TIME(5,0,0),コード表!$B$176,IF($BH112=TIME(5,30,0),コード表!$B$177,IF($BH112=TIME(6,0,0),コード表!$B$178))))))))))))))))</f>
        <v/>
      </c>
      <c r="BM112" s="51">
        <f t="shared" si="31"/>
        <v>0</v>
      </c>
      <c r="BN112" s="77">
        <f t="shared" si="21"/>
        <v>0</v>
      </c>
      <c r="BO112" s="51">
        <f>IF(AD112=1,コード表!$B$179,IF(AD112=2,コード表!$B$180,IF(AD112=3,コード表!$B$181,IF(AD112=4,コード表!$B$182,IF(AD112=5,コード表!$B$183,IF('実績記録 (２枚用)'!AD112=6,コード表!$B$184,))))))</f>
        <v>0</v>
      </c>
      <c r="BP112" s="51">
        <f t="shared" si="32"/>
        <v>0</v>
      </c>
      <c r="BQ112" s="60"/>
      <c r="BR112" s="60"/>
      <c r="BS112" s="60"/>
      <c r="BU112" s="1">
        <f t="shared" si="33"/>
        <v>0</v>
      </c>
      <c r="BV112" s="1">
        <f t="shared" si="33"/>
        <v>0</v>
      </c>
      <c r="BW112" s="1">
        <f t="shared" si="33"/>
        <v>0</v>
      </c>
      <c r="BX112" s="1">
        <f t="shared" si="33"/>
        <v>0</v>
      </c>
      <c r="BZ112" s="93">
        <f t="shared" si="34"/>
        <v>0</v>
      </c>
    </row>
    <row r="113" spans="1:78" s="1" customFormat="1" ht="33" customHeight="1" thickTop="1" thickBot="1">
      <c r="A113" s="2"/>
      <c r="B113" s="14"/>
      <c r="C113" s="392"/>
      <c r="D113" s="224"/>
      <c r="E113" s="345" t="str">
        <f t="shared" si="18"/>
        <v/>
      </c>
      <c r="F113" s="346"/>
      <c r="G113" s="356"/>
      <c r="H113" s="357"/>
      <c r="I113" s="88" t="s">
        <v>50</v>
      </c>
      <c r="J113" s="358"/>
      <c r="K113" s="357"/>
      <c r="L113" s="358"/>
      <c r="M113" s="357"/>
      <c r="N113" s="88" t="s">
        <v>50</v>
      </c>
      <c r="O113" s="223"/>
      <c r="P113" s="295"/>
      <c r="Q113" s="348" t="str">
        <f t="shared" si="35"/>
        <v/>
      </c>
      <c r="R113" s="349"/>
      <c r="S113" s="350"/>
      <c r="T113" s="298"/>
      <c r="U113" s="261"/>
      <c r="V113" s="203"/>
      <c r="W113" s="261"/>
      <c r="X113" s="296" t="str">
        <f t="shared" si="19"/>
        <v/>
      </c>
      <c r="Y113" s="297"/>
      <c r="Z113" s="310" t="str">
        <f t="shared" si="23"/>
        <v/>
      </c>
      <c r="AA113" s="312"/>
      <c r="AB113" s="203"/>
      <c r="AC113" s="261"/>
      <c r="AD113" s="203"/>
      <c r="AE113" s="204"/>
      <c r="AF113" s="341">
        <f t="shared" si="20"/>
        <v>0</v>
      </c>
      <c r="AG113" s="342"/>
      <c r="AH113" s="342"/>
      <c r="AI113" s="343"/>
      <c r="AJ113" s="396" t="str">
        <f t="shared" si="24"/>
        <v/>
      </c>
      <c r="AK113" s="398"/>
      <c r="AL113" s="177"/>
      <c r="AM113" s="177"/>
      <c r="AN113" s="177"/>
      <c r="AO113" s="177"/>
      <c r="AP113" s="177"/>
      <c r="AQ113" s="177"/>
      <c r="AR113" s="177"/>
      <c r="AS113" s="177"/>
      <c r="AT113" s="178"/>
      <c r="AU113" s="87"/>
      <c r="AV113" s="2"/>
      <c r="AW113" s="69" t="str">
        <f>IF(C113="","",DATE(請求書!$K$29,請求書!$Q$29,'実績記録 (２枚用)'!C113))</f>
        <v/>
      </c>
      <c r="AX113" s="52">
        <f t="shared" si="25"/>
        <v>0</v>
      </c>
      <c r="AY113" s="52">
        <f t="shared" si="26"/>
        <v>0</v>
      </c>
      <c r="AZ113" s="52">
        <f t="shared" si="36"/>
        <v>0</v>
      </c>
      <c r="BA113" s="51">
        <f>IF($AK$7="無",0,IF($AK$7="",0,IF($Q113=TIME(0,30,0),コード表!$B$3,IF($Q113=TIME(1,0,0),コード表!$B$4,IF($Q113=TIME(1,30,0),コード表!$B$5,IF($Q113=TIME(2,0,0),コード表!$B$6,IF($Q113=TIME(2,30,0),コード表!$B$7,IF($Q113=TIME(3,0,0),コード表!$B$8,IF($Q113=TIME(3,30,0),コード表!$B$9,IF($Q113=TIME(4,0,0),コード表!$B$10,IF($Q113=TIME(4,30,0),コード表!$B$11,IF($Q113=TIME(5,0,0),コード表!$B$12,IF($Q113=TIME(5,30,0),コード表!$B$13,IF($Q113=TIME(6,0,0),コード表!$B$14,IF($Q113=TIME(6,30,0),コード表!$B$15,IF($Q113=TIME(7,0,0),コード表!$B$16,IF($Q113=TIME(7,30,0),コード表!$B$17,IF($Q113=TIME(8,0,0),コード表!$B$18,IF($Q113=TIME(8,30,0),コード表!$B$19,IF($Q113=TIME(9,0,0),コード表!$B$20,IF($Q113=TIME(9,30,0),コード表!$B$21,IF($Q113=TIME(10,0,0),コード表!$B$22,IF($Q113=TIME(10,30,0),コード表!$B$23,IF($Q113=TIME(11,0,0),コード表!$B$24,IF($Q113=TIME(11,30,0),コード表!$B$25,IF($Q113=TIME(12,0,0),コード表!$B$26,IF($Q113=TIME(12,30,0),コード表!$B$27,IF($Q113=TIME(13,0,0),コード表!$B$28,IF($Q113=TIME(13,30,0),コード表!$B$29,IF($Q113=TIME(14,0,0),コード表!$B$30,IF($Q113=TIME(14,30,0),コード表!$B$31,IF($Q113=TIME(15,0,0),コード表!$B$32,IF($Q113=TIME(15,30,0),コード表!$B$33,IF($Q113=TIME(16,0,0),コード表!$B$34,""))))))))))))))))))))))))))))))))))</f>
        <v>0</v>
      </c>
      <c r="BB113" s="51">
        <f>IF($AK$7="有",0,IF($AK$7="",0,IF($Q113=TIME(0,30,0),コード表!$B$35,IF($Q113=TIME(1,0,0),コード表!$B$36,IF($Q113=TIME(1,30,0),コード表!$B$37,IF($Q113=TIME(2,0,0),コード表!$B$38,IF($Q113=TIME(2,30,0),コード表!$B$39,IF($Q113=TIME(3,0,0),コード表!$B$40,IF($Q113=TIME(3,30,0),コード表!$B$41,IF($Q113=TIME(4,0,0),コード表!$B$42,IF($Q113=TIME(4,30,0),コード表!$B$43,IF($Q113=TIME(5,0,0),コード表!$B$44,IF($Q113=TIME(5,30,0),コード表!$B$45,IF($Q113=TIME(6,0,0),コード表!$B$46,IF($Q113=TIME(6,30,0),コード表!$B$47,IF($Q113=TIME(7,0,0),コード表!$B$48,IF($Q113=TIME(7,30,0),コード表!$B$49,IF($Q113=TIME(8,0,0),コード表!$B$50,IF($Q113=TIME(8,30,0),コード表!$B$51,IF($Q113=TIME(9,0,0),コード表!$B$52,IF($Q113=TIME(9,30,0),コード表!$B$53,IF($Q113=TIME(10,0,0),コード表!$B$54,IF($Q113=TIME(10,30,0),コード表!$B$55,IF($Q113=TIME(11,0,0),コード表!$B$56,IF($Q113=TIME(11,30,0),コード表!$B$57,IF($Q113=TIME(12,0,0),コード表!$B$58,IF($Q113=TIME(12,30,0),コード表!$B$59,IF($Q113=TIME(13,0,0),コード表!$B$60,IF($Q113=TIME(13,30,0),コード表!$B$61,IF($Q113=TIME(14,0,0),コード表!$B$62,IF($Q113=TIME(14,30,0),コード表!$B$63,IF($Q113=TIME(15,0,0),コード表!$B$64,IF($Q113=TIME(15,30,0),コード表!$B$65,IF($Q113=TIME(16,0,0),コード表!$B$66,""))))))))))))))))))))))))))))))))))</f>
        <v>0</v>
      </c>
      <c r="BC113" s="51" t="str">
        <f>IF($AK$7="","",IF($AK$7="有","",IF(T113="","",IF($Q113=TIME(0,30,0),コード表!$B$67,IF($Q113=TIME(1,0,0),コード表!$B$68,IF($Q113=TIME(1,30,0),コード表!$B$69,IF($Q113=TIME(2,0,0),コード表!$B$70,IF($Q113=TIME(2,30,0),コード表!$B$71,IF($Q113=TIME(3,0,0),コード表!$B$72,IF($Q113=TIME(3,30,0),コード表!$B$73,IF($Q113=TIME(4,0,0),コード表!$B$74,IF($Q113=TIME(4,30,0),コード表!$B$75,IF($Q113=TIME(5,0,0),コード表!$B$76,IF($Q113=TIME(5,30,0),コード表!$B$77,IF($Q113=TIME(6,0,0),コード表!$B$78,IF($Q113=TIME(6,30,0),コード表!$B$79,IF($Q113=TIME(7,0,0),コード表!$B$80,IF($Q113=TIME(7,30,0),コード表!$B$81,IF($Q113=TIME(8,0,0),コード表!$B$82,IF($Q113=TIME(8,30,0),コード表!$B$83,IF($Q113=TIME(9,0,0),コード表!$B$84,IF($Q113=TIME(9,30,0),コード表!$B$85,IF($Q113=TIME(10,0,0),コード表!$B$86,IF($Q113=TIME(10,30,0),コード表!$B$87,IF($Q113=TIME(11,0,0),コード表!$B$88,IF($Q113=TIME(11,30,0),コード表!$B$89,IF($Q113=TIME(12,0,0),コード表!$B$90,IF($Q113=TIME(12,30,0),コード表!$B$91,IF($Q113=TIME(13,0,0),コード表!$B$92,IF($Q113=TIME(13,30,0),コード表!$B$93,IF($Q113=TIME(14,0,0),コード表!$B$94,IF($Q113=TIME(14,30,0),コード表!$B$95,IF($Q113=TIME(15,0,0),コード表!$B$96,IF($Q113=TIME(15,30,0),コード表!$B$97,IF($Q113=TIME(16,0,0),コード表!$B$98,"")))))))))))))))))))))))))))))))))))</f>
        <v/>
      </c>
      <c r="BD113" s="51" t="str">
        <f>IF($AK$7="","",IF($AK$7="有","",IF(V113="","",IF($Q113=TIME(0,30,0),コード表!$B$99,IF($Q113=TIME(1,0,0),コード表!$B$100,IF($Q113=TIME(1,30,0),コード表!$B$101,IF($Q113=TIME(2,0,0),コード表!$B$102,IF($Q113=TIME(2,30,0),コード表!$B$103,IF($Q113=TIME(3,0,0),コード表!$B$104,IF($Q113=TIME(3,30,0),コード表!$B$105,IF($Q113=TIME(4,0,0),コード表!$B$106,IF($Q113=TIME(4,30,0),コード表!$B$107,IF($Q113=TIME(5,0,0),コード表!$B$108,IF($Q113=TIME(5,30,0),コード表!$B$109,IF($Q113=TIME(6,0,0),コード表!$B$110,IF($Q113=TIME(6,30,0),コード表!$B$111,IF($Q113=TIME(7,0,0),コード表!$B$112,IF($Q113=TIME(7,30,0),コード表!$B$113,IF($Q113=TIME(8,0,0),コード表!$B$114,IF($Q113=TIME(8,30,0),コード表!$B$115,IF($Q113=TIME(9,0,0),コード表!$B$116,IF($Q113=TIME(9,30,0),コード表!$B$117,IF($Q113=TIME(10,0,0),コード表!$B$118,IF($Q113=TIME(10,30,0),コード表!$B$119,IF($Q113=TIME(11,0,0),コード表!$B$120,IF($Q113=TIME(11,30,0),コード表!$B$121,IF($Q113=TIME(12,0,0),コード表!$B$122,IF($Q113=TIME(12,30,0),コード表!$B$123,IF($Q113=TIME(13,0,0),コード表!$B$124,IF($Q113=TIME(13,30,0),コード表!$B$125,IF($Q113=TIME(14,0,0),コード表!$B$126,IF($Q113=TIME(14,30,0),コード表!$B$127,IF($Q113=TIME(15,0,0),コード表!$B$128,IF($Q113=TIME(15,30,0),コード表!$B$129,IF($Q113=TIME(16,0,0),コード表!$B$130,"")))))))))))))))))))))))))))))))))))</f>
        <v/>
      </c>
      <c r="BE113" s="52" t="str">
        <f t="shared" si="27"/>
        <v/>
      </c>
      <c r="BF113" s="52" t="str">
        <f t="shared" si="28"/>
        <v/>
      </c>
      <c r="BG113" s="52" t="str">
        <f t="shared" si="29"/>
        <v/>
      </c>
      <c r="BH113" s="52" t="str">
        <f t="shared" si="30"/>
        <v/>
      </c>
      <c r="BI113" s="51">
        <f>IF($AK$7="無",0,IF($AK$7="",0,IF($BF113=TIME(0,30,0),コード表!$B$131,IF($BF113=TIME(1,0,0),コード表!$B$132,IF($BF113=TIME(1,30,0),コード表!$B$133,IF($BF113=TIME(2,0,0),コード表!$B$134,IF($BF113=TIME(2,30,0),コード表!$B$135,IF($BF113=TIME(3,0,0),コード表!$B$136))))))))</f>
        <v>0</v>
      </c>
      <c r="BJ113" s="51">
        <f>IF($AK$7="無",0,IF($AK$7="",0,IF($BH113=TIME(0,30,0),コード表!$B$131,IF($BH113=TIME(1,0,0),コード表!$B$132,IF($BH113=TIME(1,30,0),コード表!$B$133,IF($BH113=TIME(2,0,0),コード表!$B$134,IF($BH113=TIME(2,30,0),コード表!$B$135,IF($BH113=TIME(3,0,0),コード表!$B$136,IF($BH113=TIME(3,30,0),コード表!$B$137,IF($BH113=TIME(4,0,0),コード表!$B$138,IF($BH113=TIME(4,30,0),コード表!$B$139,IF($BH113=TIME(5,0,0),コード表!$B$140,IF($BH113=TIME(5,30,0),コード表!$B$141,IF($BH113=TIME(6,0,0),コード表!$B$142))))))))))))))</f>
        <v>0</v>
      </c>
      <c r="BK113" s="51" t="str">
        <f>IF($AK$7="有","",IF(AND(T113="",V113=""),IF($BF113=TIME(0,30,0),コード表!$B$143,IF($BF113=TIME(1,0,0),コード表!$B$144,IF($BF113=TIME(1,30,0),コード表!$B$145,IF($BF113=TIME(2,0,0),コード表!$B$146,IF($BF113=TIME(2,30,0),コード表!$B$147,IF($BF113=TIME(3,0,0),コード表!$B$148)))))),IF(AND(T113="〇",V113=""),IF($BF113=TIME(0,30,0),コード表!$B$155,IF($BF113=TIME(1,0,0),コード表!$B$156,IF($BF113=TIME(1,30,0),コード表!$B$157,IF($BF113=TIME(2,0,0),コード表!$B$158,IF($BF113=TIME(2,30,0),コード表!$B$159,IF($BF113=TIME(3,0,0),コード表!$B$160)))))),IF(AND(T113="",V113="〇"),IF($BF113=TIME(0,30,0),コード表!$B$167,IF($BF113=TIME(1,0,0),コード表!$B$168,IF($BF113=TIME(1,30,0),コード表!$B$169,IF($BF113=TIME(2,0,0),コード表!$B$170,IF($BF113=TIME(2,30,0),コード表!$B$171,IF($BF113=TIME(3,0,0),コード表!$B$172))))))))))</f>
        <v/>
      </c>
      <c r="BL113" s="51" t="str">
        <f>IF($AK$7="有","",IF(AND(T113="",V113=""),IF($BH113=TIME(0,30,0),コード表!$B$143,IF($BH113=TIME(1,0,0),コード表!$B$144,IF($BH113=TIME(1,30,0),コード表!$B$145,IF($BH113=TIME(2,0,0),コード表!$B$146,IF($BH113=TIME(2,30,0),コード表!$B$147,IF($BH113=TIME(3,0,0),コード表!$B$148,IF($BH113=TIME(3,30,0),コード表!$B$149,IF($BH113=TIME(4,0,0),コード表!$B$150,IF($BH113=TIME(4,30,0),コード表!$B$151,IF($BH113=TIME(5,0,0),コード表!$B$152,IF($BH113=TIME(5,30,0),コード表!$B$153,IF($BH113=TIME(6,0,0),コード表!$B$154)))))))))))),IF(AND(T113="〇",V113=""),IF($BH113=TIME(0,30,0),コード表!$B$155,IF($BH113=TIME(1,0,0),コード表!$B$156,IF($BH113=TIME(1,30,0),コード表!$B$157,IF($BH113=TIME(2,0,0),コード表!$B$158,IF($BH113=TIME(2,30,0),コード表!$B$159,IF($BH113=TIME(3,0,0),コード表!$B$160,IF($BH113=TIME(3,30,0),コード表!$B$161,IF($BH113=TIME(4,0,0),コード表!$B$162,IF($BH113=TIME(4,30,0),コード表!$B$163,IF($BH113=TIME(5,0,0),コード表!$B$164,IF($BH113=TIME(5,30,0),コード表!$B$165,IF($BH113=TIME(6,0,0),コード表!$B$166)))))))))))),IF(AND(T113="",V113="〇"),IF($BH113=TIME(0,30,0),コード表!$B$167,IF($BH113=TIME(1,0,0),コード表!$B$168,IF($BH113=TIME(1,30,0),コード表!$B$169,IF($BH113=TIME(2,0,0),コード表!$B$170,IF($BH113=TIME(2,30,0),コード表!$B$171,IF($BH113=TIME(3,0,0),コード表!$B$172,IF($BH113=TIME(3,30,0),コード表!$B$173,IF($BH113=TIME(4,0,0),コード表!$B$174,IF($BH113=TIME(4,30,0),コード表!$B$175,IF($BH113=TIME(5,0,0),コード表!$B$176,IF($BH113=TIME(5,30,0),コード表!$B$177,IF($BH113=TIME(6,0,0),コード表!$B$178))))))))))))))))</f>
        <v/>
      </c>
      <c r="BM113" s="51">
        <f t="shared" si="31"/>
        <v>0</v>
      </c>
      <c r="BN113" s="77">
        <f t="shared" si="21"/>
        <v>0</v>
      </c>
      <c r="BO113" s="51">
        <f>IF(AD113=1,コード表!$B$179,IF(AD113=2,コード表!$B$180,IF(AD113=3,コード表!$B$181,IF(AD113=4,コード表!$B$182,IF(AD113=5,コード表!$B$183,IF('実績記録 (２枚用)'!AD113=6,コード表!$B$184,))))))</f>
        <v>0</v>
      </c>
      <c r="BP113" s="51">
        <f t="shared" si="32"/>
        <v>0</v>
      </c>
      <c r="BQ113" s="60"/>
      <c r="BR113" s="60"/>
      <c r="BS113" s="60"/>
      <c r="BU113" s="1">
        <f t="shared" si="33"/>
        <v>0</v>
      </c>
      <c r="BV113" s="1">
        <f t="shared" si="33"/>
        <v>0</v>
      </c>
      <c r="BW113" s="1">
        <f t="shared" si="33"/>
        <v>0</v>
      </c>
      <c r="BX113" s="1">
        <f t="shared" si="33"/>
        <v>0</v>
      </c>
      <c r="BZ113" s="93">
        <f t="shared" si="34"/>
        <v>0</v>
      </c>
    </row>
    <row r="114" spans="1:78" s="1" customFormat="1" ht="33" customHeight="1" thickTop="1" thickBot="1">
      <c r="A114" s="2"/>
      <c r="B114" s="14"/>
      <c r="C114" s="393"/>
      <c r="D114" s="216"/>
      <c r="E114" s="394" t="str">
        <f t="shared" si="18"/>
        <v/>
      </c>
      <c r="F114" s="395"/>
      <c r="G114" s="387"/>
      <c r="H114" s="383"/>
      <c r="I114" s="89" t="s">
        <v>50</v>
      </c>
      <c r="J114" s="382"/>
      <c r="K114" s="383"/>
      <c r="L114" s="382"/>
      <c r="M114" s="383"/>
      <c r="N114" s="89" t="s">
        <v>50</v>
      </c>
      <c r="O114" s="215"/>
      <c r="P114" s="388"/>
      <c r="Q114" s="384" t="str">
        <f t="shared" si="35"/>
        <v/>
      </c>
      <c r="R114" s="385"/>
      <c r="S114" s="386"/>
      <c r="T114" s="369"/>
      <c r="U114" s="370"/>
      <c r="V114" s="205"/>
      <c r="W114" s="362"/>
      <c r="X114" s="262" t="str">
        <f t="shared" si="19"/>
        <v/>
      </c>
      <c r="Y114" s="361"/>
      <c r="Z114" s="262" t="str">
        <f>IF(BH114&gt;=TIME(0,15,0),"〇","")</f>
        <v/>
      </c>
      <c r="AA114" s="263"/>
      <c r="AB114" s="205"/>
      <c r="AC114" s="362"/>
      <c r="AD114" s="205"/>
      <c r="AE114" s="206"/>
      <c r="AF114" s="389">
        <f t="shared" si="20"/>
        <v>0</v>
      </c>
      <c r="AG114" s="390"/>
      <c r="AH114" s="390"/>
      <c r="AI114" s="391"/>
      <c r="AJ114" s="428" t="str">
        <f t="shared" si="24"/>
        <v/>
      </c>
      <c r="AK114" s="429"/>
      <c r="AL114" s="171"/>
      <c r="AM114" s="171"/>
      <c r="AN114" s="171"/>
      <c r="AO114" s="171"/>
      <c r="AP114" s="171"/>
      <c r="AQ114" s="171"/>
      <c r="AR114" s="171"/>
      <c r="AS114" s="171"/>
      <c r="AT114" s="172"/>
      <c r="AU114" s="87"/>
      <c r="AV114" s="2"/>
      <c r="AW114" s="69" t="str">
        <f>IF(C114="","",DATE(請求書!$K$29,請求書!$Q$29,'実績記録 (２枚用)'!C114))</f>
        <v/>
      </c>
      <c r="AX114" s="52">
        <f t="shared" si="25"/>
        <v>0</v>
      </c>
      <c r="AY114" s="52">
        <f t="shared" si="26"/>
        <v>0</v>
      </c>
      <c r="AZ114" s="52">
        <f>AY114-AX114</f>
        <v>0</v>
      </c>
      <c r="BA114" s="51">
        <f>IF($AK$7="無",0,IF($AK$7="",0,IF($Q114=TIME(0,30,0),コード表!$B$3,IF($Q114=TIME(1,0,0),コード表!$B$4,IF($Q114=TIME(1,30,0),コード表!$B$5,IF($Q114=TIME(2,0,0),コード表!$B$6,IF($Q114=TIME(2,30,0),コード表!$B$7,IF($Q114=TIME(3,0,0),コード表!$B$8,IF($Q114=TIME(3,30,0),コード表!$B$9,IF($Q114=TIME(4,0,0),コード表!$B$10,IF($Q114=TIME(4,30,0),コード表!$B$11,IF($Q114=TIME(5,0,0),コード表!$B$12,IF($Q114=TIME(5,30,0),コード表!$B$13,IF($Q114=TIME(6,0,0),コード表!$B$14,IF($Q114=TIME(6,30,0),コード表!$B$15,IF($Q114=TIME(7,0,0),コード表!$B$16,IF($Q114=TIME(7,30,0),コード表!$B$17,IF($Q114=TIME(8,0,0),コード表!$B$18,IF($Q114=TIME(8,30,0),コード表!$B$19,IF($Q114=TIME(9,0,0),コード表!$B$20,IF($Q114=TIME(9,30,0),コード表!$B$21,IF($Q114=TIME(10,0,0),コード表!$B$22,IF($Q114=TIME(10,30,0),コード表!$B$23,IF($Q114=TIME(11,0,0),コード表!$B$24,IF($Q114=TIME(11,30,0),コード表!$B$25,IF($Q114=TIME(12,0,0),コード表!$B$26,IF($Q114=TIME(12,30,0),コード表!$B$27,IF($Q114=TIME(13,0,0),コード表!$B$28,IF($Q114=TIME(13,30,0),コード表!$B$29,IF($Q114=TIME(14,0,0),コード表!$B$30,IF($Q114=TIME(14,30,0),コード表!$B$31,IF($Q114=TIME(15,0,0),コード表!$B$32,IF($Q114=TIME(15,30,0),コード表!$B$33,IF($Q114=TIME(16,0,0),コード表!$B$34,""))))))))))))))))))))))))))))))))))</f>
        <v>0</v>
      </c>
      <c r="BB114" s="51">
        <f>IF($AK$7="有",0,IF($AK$7="",0,IF($Q114=TIME(0,30,0),コード表!$B$35,IF($Q114=TIME(1,0,0),コード表!$B$36,IF($Q114=TIME(1,30,0),コード表!$B$37,IF($Q114=TIME(2,0,0),コード表!$B$38,IF($Q114=TIME(2,30,0),コード表!$B$39,IF($Q114=TIME(3,0,0),コード表!$B$40,IF($Q114=TIME(3,30,0),コード表!$B$41,IF($Q114=TIME(4,0,0),コード表!$B$42,IF($Q114=TIME(4,30,0),コード表!$B$43,IF($Q114=TIME(5,0,0),コード表!$B$44,IF($Q114=TIME(5,30,0),コード表!$B$45,IF($Q114=TIME(6,0,0),コード表!$B$46,IF($Q114=TIME(6,30,0),コード表!$B$47,IF($Q114=TIME(7,0,0),コード表!$B$48,IF($Q114=TIME(7,30,0),コード表!$B$49,IF($Q114=TIME(8,0,0),コード表!$B$50,IF($Q114=TIME(8,30,0),コード表!$B$51,IF($Q114=TIME(9,0,0),コード表!$B$52,IF($Q114=TIME(9,30,0),コード表!$B$53,IF($Q114=TIME(10,0,0),コード表!$B$54,IF($Q114=TIME(10,30,0),コード表!$B$55,IF($Q114=TIME(11,0,0),コード表!$B$56,IF($Q114=TIME(11,30,0),コード表!$B$57,IF($Q114=TIME(12,0,0),コード表!$B$58,IF($Q114=TIME(12,30,0),コード表!$B$59,IF($Q114=TIME(13,0,0),コード表!$B$60,IF($Q114=TIME(13,30,0),コード表!$B$61,IF($Q114=TIME(14,0,0),コード表!$B$62,IF($Q114=TIME(14,30,0),コード表!$B$63,IF($Q114=TIME(15,0,0),コード表!$B$64,IF($Q114=TIME(15,30,0),コード表!$B$65,IF($Q114=TIME(16,0,0),コード表!$B$66,""))))))))))))))))))))))))))))))))))</f>
        <v>0</v>
      </c>
      <c r="BC114" s="51" t="str">
        <f>IF($AK$7="","",IF($AK$7="有","",IF(T114="","",IF($Q114=TIME(0,30,0),コード表!$B$67,IF($Q114=TIME(1,0,0),コード表!$B$68,IF($Q114=TIME(1,30,0),コード表!$B$69,IF($Q114=TIME(2,0,0),コード表!$B$70,IF($Q114=TIME(2,30,0),コード表!$B$71,IF($Q114=TIME(3,0,0),コード表!$B$72,IF($Q114=TIME(3,30,0),コード表!$B$73,IF($Q114=TIME(4,0,0),コード表!$B$74,IF($Q114=TIME(4,30,0),コード表!$B$75,IF($Q114=TIME(5,0,0),コード表!$B$76,IF($Q114=TIME(5,30,0),コード表!$B$77,IF($Q114=TIME(6,0,0),コード表!$B$78,IF($Q114=TIME(6,30,0),コード表!$B$79,IF($Q114=TIME(7,0,0),コード表!$B$80,IF($Q114=TIME(7,30,0),コード表!$B$81,IF($Q114=TIME(8,0,0),コード表!$B$82,IF($Q114=TIME(8,30,0),コード表!$B$83,IF($Q114=TIME(9,0,0),コード表!$B$84,IF($Q114=TIME(9,30,0),コード表!$B$85,IF($Q114=TIME(10,0,0),コード表!$B$86,IF($Q114=TIME(10,30,0),コード表!$B$87,IF($Q114=TIME(11,0,0),コード表!$B$88,IF($Q114=TIME(11,30,0),コード表!$B$89,IF($Q114=TIME(12,0,0),コード表!$B$90,IF($Q114=TIME(12,30,0),コード表!$B$91,IF($Q114=TIME(13,0,0),コード表!$B$92,IF($Q114=TIME(13,30,0),コード表!$B$93,IF($Q114=TIME(14,0,0),コード表!$B$94,IF($Q114=TIME(14,30,0),コード表!$B$95,IF($Q114=TIME(15,0,0),コード表!$B$96,IF($Q114=TIME(15,30,0),コード表!$B$97,IF($Q114=TIME(16,0,0),コード表!$B$98,"")))))))))))))))))))))))))))))))))))</f>
        <v/>
      </c>
      <c r="BD114" s="51" t="str">
        <f>IF($AK$7="","",IF($AK$7="有","",IF(V114="","",IF($Q114=TIME(0,30,0),コード表!$B$99,IF($Q114=TIME(1,0,0),コード表!$B$100,IF($Q114=TIME(1,30,0),コード表!$B$101,IF($Q114=TIME(2,0,0),コード表!$B$102,IF($Q114=TIME(2,30,0),コード表!$B$103,IF($Q114=TIME(3,0,0),コード表!$B$104,IF($Q114=TIME(3,30,0),コード表!$B$105,IF($Q114=TIME(4,0,0),コード表!$B$106,IF($Q114=TIME(4,30,0),コード表!$B$107,IF($Q114=TIME(5,0,0),コード表!$B$108,IF($Q114=TIME(5,30,0),コード表!$B$109,IF($Q114=TIME(6,0,0),コード表!$B$110,IF($Q114=TIME(6,30,0),コード表!$B$111,IF($Q114=TIME(7,0,0),コード表!$B$112,IF($Q114=TIME(7,30,0),コード表!$B$113,IF($Q114=TIME(8,0,0),コード表!$B$114,IF($Q114=TIME(8,30,0),コード表!$B$115,IF($Q114=TIME(9,0,0),コード表!$B$116,IF($Q114=TIME(9,30,0),コード表!$B$117,IF($Q114=TIME(10,0,0),コード表!$B$118,IF($Q114=TIME(10,30,0),コード表!$B$119,IF($Q114=TIME(11,0,0),コード表!$B$120,IF($Q114=TIME(11,30,0),コード表!$B$121,IF($Q114=TIME(12,0,0),コード表!$B$122,IF($Q114=TIME(12,30,0),コード表!$B$123,IF($Q114=TIME(13,0,0),コード表!$B$124,IF($Q114=TIME(13,30,0),コード表!$B$125,IF($Q114=TIME(14,0,0),コード表!$B$126,IF($Q114=TIME(14,30,0),コード表!$B$127,IF($Q114=TIME(15,0,0),コード表!$B$128,IF($Q114=TIME(15,30,0),コード表!$B$129,IF($Q114=TIME(16,0,0),コード表!$B$130,"")))))))))))))))))))))))))))))))))))</f>
        <v/>
      </c>
      <c r="BE114" s="52" t="str">
        <f t="shared" si="27"/>
        <v/>
      </c>
      <c r="BF114" s="52" t="str">
        <f t="shared" si="28"/>
        <v/>
      </c>
      <c r="BG114" s="52" t="str">
        <f t="shared" si="29"/>
        <v/>
      </c>
      <c r="BH114" s="52" t="str">
        <f t="shared" si="30"/>
        <v/>
      </c>
      <c r="BI114" s="51">
        <f>IF($AK$7="無",0,IF($AK$7="",0,IF($BF114=TIME(0,30,0),コード表!$B$131,IF($BF114=TIME(1,0,0),コード表!$B$132,IF($BF114=TIME(1,30,0),コード表!$B$133,IF($BF114=TIME(2,0,0),コード表!$B$134,IF($BF114=TIME(2,30,0),コード表!$B$135,IF($BF114=TIME(3,0,0),コード表!$B$136))))))))</f>
        <v>0</v>
      </c>
      <c r="BJ114" s="51">
        <f>IF($AK$7="無",0,IF($AK$7="",0,IF($BH114=TIME(0,30,0),コード表!$B$131,IF($BH114=TIME(1,0,0),コード表!$B$132,IF($BH114=TIME(1,30,0),コード表!$B$133,IF($BH114=TIME(2,0,0),コード表!$B$134,IF($BH114=TIME(2,30,0),コード表!$B$135,IF($BH114=TIME(3,0,0),コード表!$B$136,IF($BH114=TIME(3,30,0),コード表!$B$137,IF($BH114=TIME(4,0,0),コード表!$B$138,IF($BH114=TIME(4,30,0),コード表!$B$139,IF($BH114=TIME(5,0,0),コード表!$B$140,IF($BH114=TIME(5,30,0),コード表!$B$141,IF($BH114=TIME(6,0,0),コード表!$B$142))))))))))))))</f>
        <v>0</v>
      </c>
      <c r="BK114" s="51" t="str">
        <f>IF($AK$7="有","",IF(AND(T114="",V114=""),IF($BF114=TIME(0,30,0),コード表!$B$143,IF($BF114=TIME(1,0,0),コード表!$B$144,IF($BF114=TIME(1,30,0),コード表!$B$145,IF($BF114=TIME(2,0,0),コード表!$B$146,IF($BF114=TIME(2,30,0),コード表!$B$147,IF($BF114=TIME(3,0,0),コード表!$B$148)))))),IF(AND(T114="〇",V114=""),IF($BF114=TIME(0,30,0),コード表!$B$155,IF($BF114=TIME(1,0,0),コード表!$B$156,IF($BF114=TIME(1,30,0),コード表!$B$157,IF($BF114=TIME(2,0,0),コード表!$B$158,IF($BF114=TIME(2,30,0),コード表!$B$159,IF($BF114=TIME(3,0,0),コード表!$B$160)))))),IF(AND(T114="",V114="〇"),IF($BF114=TIME(0,30,0),コード表!$B$167,IF($BF114=TIME(1,0,0),コード表!$B$168,IF($BF114=TIME(1,30,0),コード表!$B$169,IF($BF114=TIME(2,0,0),コード表!$B$170,IF($BF114=TIME(2,30,0),コード表!$B$171,IF($BF114=TIME(3,0,0),コード表!$B$172))))))))))</f>
        <v/>
      </c>
      <c r="BL114" s="51" t="str">
        <f>IF($AK$7="有","",IF(AND(T114="",V114=""),IF($BH114=TIME(0,30,0),コード表!$B$143,IF($BH114=TIME(1,0,0),コード表!$B$144,IF($BH114=TIME(1,30,0),コード表!$B$145,IF($BH114=TIME(2,0,0),コード表!$B$146,IF($BH114=TIME(2,30,0),コード表!$B$147,IF($BH114=TIME(3,0,0),コード表!$B$148,IF($BH114=TIME(3,30,0),コード表!$B$149,IF($BH114=TIME(4,0,0),コード表!$B$150,IF($BH114=TIME(4,30,0),コード表!$B$151,IF($BH114=TIME(5,0,0),コード表!$B$152,IF($BH114=TIME(5,30,0),コード表!$B$153,IF($BH114=TIME(6,0,0),コード表!$B$154)))))))))))),IF(AND(T114="〇",V114=""),IF($BH114=TIME(0,30,0),コード表!$B$155,IF($BH114=TIME(1,0,0),コード表!$B$156,IF($BH114=TIME(1,30,0),コード表!$B$157,IF($BH114=TIME(2,0,0),コード表!$B$158,IF($BH114=TIME(2,30,0),コード表!$B$159,IF($BH114=TIME(3,0,0),コード表!$B$160,IF($BH114=TIME(3,30,0),コード表!$B$161,IF($BH114=TIME(4,0,0),コード表!$B$162,IF($BH114=TIME(4,30,0),コード表!$B$163,IF($BH114=TIME(5,0,0),コード表!$B$164,IF($BH114=TIME(5,30,0),コード表!$B$165,IF($BH114=TIME(6,0,0),コード表!$B$166)))))))))))),IF(AND(T114="",V114="〇"),IF($BH114=TIME(0,30,0),コード表!$B$167,IF($BH114=TIME(1,0,0),コード表!$B$168,IF($BH114=TIME(1,30,0),コード表!$B$169,IF($BH114=TIME(2,0,0),コード表!$B$170,IF($BH114=TIME(2,30,0),コード表!$B$171,IF($BH114=TIME(3,0,0),コード表!$B$172,IF($BH114=TIME(3,30,0),コード表!$B$173,IF($BH114=TIME(4,0,0),コード表!$B$174,IF($BH114=TIME(4,30,0),コード表!$B$175,IF($BH114=TIME(5,0,0),コード表!$B$176,IF($BH114=TIME(5,30,0),コード表!$B$177,IF($BH114=TIME(6,0,0),コード表!$B$178))))))))))))))))</f>
        <v/>
      </c>
      <c r="BM114" s="51">
        <f t="shared" si="31"/>
        <v>0</v>
      </c>
      <c r="BN114" s="77">
        <f t="shared" si="21"/>
        <v>0</v>
      </c>
      <c r="BO114" s="51">
        <f>IF(AD114=1,コード表!$B$179,IF(AD114=2,コード表!$B$180,IF(AD114=3,コード表!$B$181,IF(AD114=4,コード表!$B$182,IF(AD114=5,コード表!$B$183,IF('実績記録 (２枚用)'!AD114=6,コード表!$B$184,))))))</f>
        <v>0</v>
      </c>
      <c r="BP114" s="51">
        <f t="shared" si="32"/>
        <v>0</v>
      </c>
      <c r="BQ114" s="60"/>
      <c r="BR114" s="60"/>
      <c r="BS114" s="60"/>
      <c r="BU114" s="1">
        <f t="shared" si="33"/>
        <v>0</v>
      </c>
      <c r="BV114" s="1">
        <f t="shared" si="33"/>
        <v>0</v>
      </c>
      <c r="BW114" s="1">
        <f t="shared" si="33"/>
        <v>0</v>
      </c>
      <c r="BX114" s="1">
        <f t="shared" si="33"/>
        <v>0</v>
      </c>
      <c r="BZ114" s="93">
        <f t="shared" si="34"/>
        <v>0</v>
      </c>
    </row>
    <row r="115" spans="1:78" s="1" customFormat="1" ht="15" customHeight="1" thickBot="1">
      <c r="A115" s="2"/>
      <c r="B115" s="14"/>
      <c r="C115" s="15"/>
      <c r="D115" s="15"/>
      <c r="E115" s="15"/>
      <c r="F115" s="15"/>
      <c r="G115" s="84"/>
      <c r="H115" s="84"/>
      <c r="I115" s="16"/>
      <c r="J115" s="84"/>
      <c r="K115" s="84"/>
      <c r="L115" s="84"/>
      <c r="M115" s="84"/>
      <c r="N115" s="84"/>
      <c r="O115" s="44"/>
      <c r="P115" s="84"/>
      <c r="Q115" s="8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8"/>
      <c r="AV115" s="2"/>
      <c r="AW115" s="67"/>
      <c r="AX115" s="52"/>
      <c r="AY115" s="52"/>
      <c r="AZ115" s="52"/>
      <c r="BA115" s="59"/>
      <c r="BB115" s="59"/>
      <c r="BC115" s="59"/>
      <c r="BD115" s="59"/>
      <c r="BE115" s="52"/>
      <c r="BF115" s="52"/>
      <c r="BG115" s="52"/>
      <c r="BH115" s="52"/>
      <c r="BI115" s="59"/>
      <c r="BJ115" s="59"/>
      <c r="BK115" s="59"/>
      <c r="BL115" s="59"/>
      <c r="BM115" s="59"/>
      <c r="BN115" s="59"/>
      <c r="BO115" s="59"/>
      <c r="BP115" s="59"/>
      <c r="BQ115" s="60"/>
      <c r="BR115" s="60"/>
      <c r="BS115" s="60"/>
    </row>
    <row r="116" spans="1:78" s="1" customFormat="1" ht="17.25" customHeight="1">
      <c r="A116" s="2"/>
      <c r="B116" s="14"/>
      <c r="C116" s="155" t="s">
        <v>47</v>
      </c>
      <c r="D116" s="156"/>
      <c r="E116" s="156"/>
      <c r="F116" s="156"/>
      <c r="G116" s="156"/>
      <c r="H116" s="156"/>
      <c r="I116" s="380">
        <f>SUM($Q$13:$S$43,Q84:S114,)</f>
        <v>0</v>
      </c>
      <c r="J116" s="380"/>
      <c r="K116" s="380"/>
      <c r="L116" s="376" t="s">
        <v>43</v>
      </c>
      <c r="M116" s="377"/>
      <c r="N116" s="155" t="s">
        <v>49</v>
      </c>
      <c r="O116" s="156"/>
      <c r="P116" s="156"/>
      <c r="Q116" s="156"/>
      <c r="R116" s="151">
        <f>SUM($AF$13:$AI$43,$AF$84:$AI$114)</f>
        <v>0</v>
      </c>
      <c r="S116" s="151"/>
      <c r="T116" s="151"/>
      <c r="U116" s="151"/>
      <c r="V116" s="151"/>
      <c r="W116" s="151"/>
      <c r="X116" s="152"/>
      <c r="Y116" s="156" t="s">
        <v>353</v>
      </c>
      <c r="Z116" s="156"/>
      <c r="AA116" s="156"/>
      <c r="AB116" s="156"/>
      <c r="AC116" s="156"/>
      <c r="AD116" s="81"/>
      <c r="AE116" s="81"/>
      <c r="AF116" s="151">
        <f>IF($AA$7="課税",ROUNDDOWN(R116*0.1,0))</f>
        <v>0</v>
      </c>
      <c r="AG116" s="151"/>
      <c r="AH116" s="151"/>
      <c r="AI116" s="151"/>
      <c r="AJ116" s="151"/>
      <c r="AK116" s="155" t="s">
        <v>24</v>
      </c>
      <c r="AL116" s="156"/>
      <c r="AM116" s="156"/>
      <c r="AN116" s="365">
        <f>$R$116-$AF$116</f>
        <v>0</v>
      </c>
      <c r="AO116" s="365"/>
      <c r="AP116" s="365"/>
      <c r="AQ116" s="365"/>
      <c r="AR116" s="365"/>
      <c r="AS116" s="365"/>
      <c r="AT116" s="366"/>
      <c r="AU116" s="5"/>
      <c r="AV116" s="2"/>
      <c r="AW116" s="67"/>
      <c r="AX116" s="52"/>
      <c r="AY116" s="52"/>
      <c r="AZ116" s="52"/>
      <c r="BA116" s="59"/>
      <c r="BB116" s="59"/>
      <c r="BC116" s="59"/>
      <c r="BD116" s="59"/>
      <c r="BE116" s="52"/>
      <c r="BF116" s="52"/>
      <c r="BG116" s="52"/>
      <c r="BH116" s="52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</row>
    <row r="117" spans="1:78" s="1" customFormat="1" ht="15.75" customHeight="1" thickBot="1">
      <c r="A117" s="2"/>
      <c r="B117" s="14"/>
      <c r="C117" s="157"/>
      <c r="D117" s="158"/>
      <c r="E117" s="158"/>
      <c r="F117" s="158"/>
      <c r="G117" s="158"/>
      <c r="H117" s="158"/>
      <c r="I117" s="381"/>
      <c r="J117" s="381"/>
      <c r="K117" s="381"/>
      <c r="L117" s="378"/>
      <c r="M117" s="379"/>
      <c r="N117" s="157"/>
      <c r="O117" s="158"/>
      <c r="P117" s="158"/>
      <c r="Q117" s="158"/>
      <c r="R117" s="153"/>
      <c r="S117" s="153"/>
      <c r="T117" s="153"/>
      <c r="U117" s="153"/>
      <c r="V117" s="153"/>
      <c r="W117" s="153"/>
      <c r="X117" s="154"/>
      <c r="Y117" s="158"/>
      <c r="Z117" s="158"/>
      <c r="AA117" s="158"/>
      <c r="AB117" s="158"/>
      <c r="AC117" s="158"/>
      <c r="AD117" s="82"/>
      <c r="AE117" s="82"/>
      <c r="AF117" s="153"/>
      <c r="AG117" s="153"/>
      <c r="AH117" s="153"/>
      <c r="AI117" s="153"/>
      <c r="AJ117" s="153"/>
      <c r="AK117" s="157"/>
      <c r="AL117" s="158"/>
      <c r="AM117" s="158"/>
      <c r="AN117" s="367"/>
      <c r="AO117" s="367"/>
      <c r="AP117" s="367"/>
      <c r="AQ117" s="367"/>
      <c r="AR117" s="367"/>
      <c r="AS117" s="367"/>
      <c r="AT117" s="368"/>
      <c r="AU117" s="5"/>
      <c r="AV117" s="2"/>
      <c r="AW117" s="67"/>
      <c r="AX117" s="52"/>
      <c r="AY117" s="52"/>
      <c r="AZ117" s="52"/>
      <c r="BA117" s="59"/>
      <c r="BB117" s="59"/>
      <c r="BC117" s="59"/>
      <c r="BD117" s="59"/>
      <c r="BE117" s="52"/>
      <c r="BF117" s="52"/>
      <c r="BG117" s="52"/>
      <c r="BH117" s="52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</row>
    <row r="118" spans="1:78" s="1" customFormat="1" ht="15.75" customHeight="1" thickBot="1">
      <c r="A118" s="2"/>
      <c r="B118" s="14"/>
      <c r="C118" s="83"/>
      <c r="D118" s="83"/>
      <c r="E118" s="83"/>
      <c r="F118" s="83"/>
      <c r="G118" s="83"/>
      <c r="H118" s="83"/>
      <c r="I118" s="64"/>
      <c r="J118" s="64"/>
      <c r="K118" s="64"/>
      <c r="L118" s="65"/>
      <c r="M118" s="65"/>
      <c r="N118" s="83"/>
      <c r="O118" s="83"/>
      <c r="P118" s="83"/>
      <c r="Q118" s="83"/>
      <c r="R118" s="66"/>
      <c r="S118" s="66"/>
      <c r="T118" s="66"/>
      <c r="U118" s="66"/>
      <c r="V118" s="66"/>
      <c r="W118" s="83"/>
      <c r="X118" s="83"/>
      <c r="Y118" s="83"/>
      <c r="Z118" s="83"/>
      <c r="AA118" s="83"/>
      <c r="AB118" s="83"/>
      <c r="AC118" s="83"/>
      <c r="AD118" s="83"/>
      <c r="AE118" s="83"/>
      <c r="AF118" s="66"/>
      <c r="AG118" s="66"/>
      <c r="AH118" s="66"/>
      <c r="AI118" s="66"/>
      <c r="AJ118" s="66"/>
      <c r="AK118" s="83"/>
      <c r="AL118" s="83"/>
      <c r="AM118" s="83"/>
      <c r="AN118" s="66"/>
      <c r="AO118" s="66"/>
      <c r="AP118" s="66"/>
      <c r="AQ118" s="66"/>
      <c r="AR118" s="66"/>
      <c r="AS118" s="66"/>
      <c r="AT118" s="66"/>
      <c r="AU118" s="5"/>
      <c r="AV118" s="2"/>
      <c r="AW118" s="67"/>
      <c r="AX118" s="52"/>
      <c r="AY118" s="52"/>
      <c r="AZ118" s="52"/>
      <c r="BA118" s="59"/>
      <c r="BB118" s="59"/>
      <c r="BC118" s="59"/>
      <c r="BD118" s="59"/>
      <c r="BE118" s="52"/>
      <c r="BF118" s="52"/>
      <c r="BG118" s="52"/>
      <c r="BH118" s="52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</row>
    <row r="119" spans="1:78" s="1" customFormat="1" ht="33" customHeight="1">
      <c r="A119" s="2"/>
      <c r="B119" s="14"/>
      <c r="C119" s="267" t="s">
        <v>283</v>
      </c>
      <c r="D119" s="268"/>
      <c r="E119" s="268"/>
      <c r="F119" s="268"/>
      <c r="G119" s="268"/>
      <c r="H119" s="268"/>
      <c r="I119" s="268"/>
      <c r="J119" s="421" t="s">
        <v>286</v>
      </c>
      <c r="K119" s="421"/>
      <c r="L119" s="421" t="s">
        <v>288</v>
      </c>
      <c r="M119" s="421"/>
      <c r="N119" s="421" t="s">
        <v>290</v>
      </c>
      <c r="O119" s="421"/>
      <c r="P119" s="421" t="s">
        <v>292</v>
      </c>
      <c r="Q119" s="421"/>
      <c r="R119" s="415" t="s">
        <v>294</v>
      </c>
      <c r="S119" s="416"/>
      <c r="T119" s="415" t="s">
        <v>296</v>
      </c>
      <c r="U119" s="416"/>
      <c r="V119" s="415" t="s">
        <v>298</v>
      </c>
      <c r="W119" s="416"/>
      <c r="X119" s="415" t="s">
        <v>300</v>
      </c>
      <c r="Y119" s="416"/>
      <c r="Z119" s="415" t="s">
        <v>302</v>
      </c>
      <c r="AA119" s="416"/>
      <c r="AB119" s="415" t="s">
        <v>304</v>
      </c>
      <c r="AC119" s="416"/>
      <c r="AD119" s="415" t="s">
        <v>306</v>
      </c>
      <c r="AE119" s="416"/>
      <c r="AF119" s="415" t="s">
        <v>308</v>
      </c>
      <c r="AG119" s="416"/>
      <c r="AH119" s="415" t="s">
        <v>310</v>
      </c>
      <c r="AI119" s="416"/>
      <c r="AJ119" s="415" t="s">
        <v>312</v>
      </c>
      <c r="AK119" s="416"/>
      <c r="AL119" s="415" t="s">
        <v>314</v>
      </c>
      <c r="AM119" s="416"/>
      <c r="AN119" s="415" t="s">
        <v>316</v>
      </c>
      <c r="AO119" s="417"/>
      <c r="AP119" s="46"/>
      <c r="AQ119" s="4"/>
      <c r="AR119" s="4"/>
      <c r="AS119" s="68"/>
      <c r="AT119" s="46"/>
      <c r="AU119" s="8"/>
      <c r="AV119" s="59"/>
      <c r="AW119" s="59"/>
      <c r="AX119" s="59"/>
      <c r="AY119" s="59"/>
      <c r="AZ119" s="59"/>
      <c r="BA119" s="59"/>
      <c r="BB119" s="59"/>
      <c r="BC119" s="59"/>
      <c r="BD119" s="59"/>
      <c r="BE119" s="60"/>
      <c r="BF119" s="60"/>
      <c r="BG119" s="60"/>
      <c r="BH119" s="60"/>
      <c r="BI119" s="60"/>
      <c r="BJ119" s="60"/>
      <c r="BK119" s="60"/>
    </row>
    <row r="120" spans="1:78" s="1" customFormat="1" ht="22.5" customHeight="1">
      <c r="A120" s="2"/>
      <c r="B120" s="14"/>
      <c r="C120" s="269"/>
      <c r="D120" s="270"/>
      <c r="E120" s="270"/>
      <c r="F120" s="270"/>
      <c r="G120" s="270"/>
      <c r="H120" s="270"/>
      <c r="I120" s="270"/>
      <c r="J120" s="290" t="str">
        <f>IF(COUNTIFS($T$13:$T$43,"",$Q$13:$Q$43,TIME(0,30,0))+COUNTIFS($V$13:$V$43,"",$Q$13:$Q$43,TIME(0,30,0))+COUNTIFS($T$84:$T$114,"",$Q$84:$Q$114,TIME(0,30,0))+COUNTIFS($V$84:$V$114,"",$Q$84:$Q$114,TIME(0,30,0))=0,"",IF(COUNTIFS($T$13:$T$43,"",$V$13:$V$43,"",$Q$13:$Q$43,TIME(0,30,0))+COUNTIFS($T$84:$T$114,"",$V$84:$V$114,"",$Q$84:$Q$114,TIME(0,30,0))&gt;0,COUNTIFS($T$13:$T$43,"",$V$13:$V$43,"",$Q$13:$Q$43,TIME(0,30,0))+COUNTIFS($T$84:$T$114,"",$V$84:$V$114,"",$Q$84:$Q$114,TIME(0,30,0)),""))</f>
        <v/>
      </c>
      <c r="K120" s="290"/>
      <c r="L120" s="290" t="str">
        <f>IF(COUNTIFS($T$13:$T$43,"",$Q$13:$Q$43,TIME(1,0,0))+COUNTIFS($V$13:$V$43,"",$Q$13:$Q$43,TIME(1,0,0))+COUNTIFS($T$84:$T$114,"",$Q$84:$Q$114,TIME(1,0,0))+COUNTIFS($V$84:$V$114,"",$Q$84:$Q$114,TIME(1,0,0))=0,"",IF(COUNTIFS($T$13:$T$43,"",$V$13:$V$43,"",$Q$13:$Q$43,TIME(1,0,0))+COUNTIFS($T$84:$T$114,"",$V$84:$V$114,"",$Q$84:$Q$114,TIME(1,0,0))&gt;0,COUNTIFS($T$13:$T$43,"",$V$13:$V$43,"",$Q$13:$Q$43,TIME(1,0,0))+COUNTIFS($T$84:$T$114,"",$V$84:$V$114,"",$Q$84:$Q$114,TIME(1,0,0)),""))</f>
        <v/>
      </c>
      <c r="M120" s="290"/>
      <c r="N120" s="290" t="str">
        <f>IF(COUNTIFS($T$13:$T$43,"",$Q$13:$Q$43,TIME(1,30,0))+COUNTIFS($V$13:$V$43,"",$Q$13:$Q$43,TIME(1,30,0))+COUNTIFS($T$84:$T$114,"",$Q$84:$Q$114,TIME(1,30,0))+COUNTIFS($V$84:$V$114,"",$Q$84:$Q$114,TIME(1,30,0))=0,"",IF(COUNTIFS($T$13:$T$43,"",$V$13:$V$43,"",$Q$13:$Q$43,TIME(1,30,0))+COUNTIFS($T$84:$T$114,"",$V$84:$V$114,"",$Q$84:$Q$114,TIME(1,30,0))&gt;0,COUNTIFS($T$13:$T$43,"",$V$13:$V$43,"",$Q$13:$Q$43,TIME(1,30,0))+COUNTIFS($T$84:$T$114,"",$V$84:$V$114,"",$Q$84:$Q$114,TIME(1,30,0)),""))</f>
        <v/>
      </c>
      <c r="O120" s="290"/>
      <c r="P120" s="290" t="str">
        <f>IF(COUNTIFS($T$13:$T$43,"",$Q$13:$Q$43,TIME(2,0,0))+COUNTIFS($V$13:$V$43,"",$Q$13:$Q$43,TIME(2,0,0))+COUNTIFS($T$84:$T$114,"",$Q$84:$Q$114,TIME(2,0,0))+COUNTIFS($V$84:$V$114,"",$Q$84:$Q$114,TIME(2,0,0))=0,"",IF(COUNTIFS($T$13:$T$43,"",$V$13:$V$43,"",$Q$13:$Q$43,TIME(2,0,0))+COUNTIFS($T$84:$T$114,"",$V$84:$V$114,"",$Q$84:$Q$114,TIME(2,0,0))&gt;0,COUNTIFS($T$13:$T$43,"",$V$13:$V$43,"",$Q$13:$Q$43,TIME(2,0,0))+COUNTIFS($T$84:$T$114,"",$V$84:$V$114,"",$Q$84:$Q$114,TIME(2,0,0)),""))</f>
        <v/>
      </c>
      <c r="Q120" s="290"/>
      <c r="R120" s="290" t="str">
        <f>IF(COUNTIFS($T$13:$T$43,"",$Q$13:$Q$43,TIME(2,30,0))+COUNTIFS($V$13:$V$43,"",$Q$13:$Q$43,TIME(2,30,0))+COUNTIFS($T$84:$T$114,"",$Q$84:$Q$114,TIME(2,30,0))+COUNTIFS($V$84:$V$114,"",$Q$84:$Q$114,TIME(2,30,0))=0,"",IF(COUNTIFS($T$13:$T$43,"",$V$13:$V$43,"",$Q$13:$Q$43,TIME(2,30,0))+COUNTIFS($T$84:$T$114,"",$V$84:$V$114,"",$Q$84:$Q$114,TIME(2,30,0))&gt;0,COUNTIFS($T$13:$T$43,"",$V$13:$V$43,"",$Q$13:$Q$43,TIME(2,30,0))+COUNTIFS($T$84:$T$114,"",$V$84:$V$114,"",$Q$84:$Q$114,TIME(2,30,0)),""))</f>
        <v/>
      </c>
      <c r="S120" s="290"/>
      <c r="T120" s="290" t="str">
        <f>IF(COUNTIFS($T$13:$T$43,"",$Q$13:$Q$43,TIME(3,0,0))+COUNTIFS($V$13:$V$43,"",$Q$13:$Q$43,TIME(3,0,0))+COUNTIFS($T$84:$T$114,"",$Q$84:$Q$114,TIME(3,0,0))+COUNTIFS($V$84:$V$114,"",$Q$84:$Q$114,TIME(3,0,0))=0,"",IF(COUNTIFS($T$13:$T$43,"",$V$13:$V$43,"",$Q$13:$Q$43,TIME(3,0,0))+COUNTIFS($T$84:$T$114,"",$V$84:$V$114,"",$Q$84:$Q$114,TIME(3,0,0))&gt;0,COUNTIFS($T$13:$T$43,"",$V$13:$V$43,"",$Q$13:$Q$43,TIME(3,0,0))+COUNTIFS($T$84:$T$114,"",$V$84:$V$114,"",$Q$84:$Q$114,TIME(3,0,0)),""))</f>
        <v/>
      </c>
      <c r="U120" s="290"/>
      <c r="V120" s="290" t="str">
        <f>IF(COUNTIFS($T$13:$T$43,"",$Q$13:$Q$43,TIME(3,30,0))+COUNTIFS($V$13:$V$43,"",$Q$13:$Q$43,TIME(3,30,0))+COUNTIFS($T$84:$T$114,"",$Q$84:$Q$114,TIME(3,30,0))+COUNTIFS($V$84:$V$114,"",$Q$84:$Q$114,TIME(3,30,0))=0,"",IF(COUNTIFS($T$13:$T$43,"",$V$13:$V$43,"",$Q$13:$Q$43,TIME(3,30,0))+COUNTIFS($T$84:$T$114,"",$V$84:$V$114,"",$Q$84:$Q$114,TIME(3,30,0))&gt;0,COUNTIFS($T$13:$T$43,"",$V$13:$V$43,"",$Q$13:$Q$43,TIME(3,30,0))+COUNTIFS($T$84:$T$114,"",$V$84:$V$114,"",$Q$84:$Q$114,TIME(3,30,0)),""))</f>
        <v/>
      </c>
      <c r="W120" s="290"/>
      <c r="X120" s="290" t="str">
        <f>IF(COUNTIFS($T$13:$T$43,"",$Q$13:$Q$43,TIME(4,0,0))+COUNTIFS($V$13:$V$43,"",$Q$13:$Q$43,TIME(4,0,0))+COUNTIFS($T$84:$T$114,"",$Q$84:$Q$114,TIME(4,0,0))+COUNTIFS($V$84:$V$114,"",$Q$84:$Q$114,TIME(4,0,0))=0,"",IF(COUNTIFS($T$13:$T$43,"",$V$13:$V$43,"",$Q$13:$Q$43,TIME(4,0,0))+COUNTIFS($T$84:$T$114,"",$V$84:$V$114,"",$Q$84:$Q$114,TIME(4,0,0))&gt;0,COUNTIFS($T$13:$T$43,"",$V$13:$V$43,"",$Q$13:$Q$43,TIME(4,0,0))+COUNTIFS($T$84:$T$114,"",$V$84:$V$114,"",$Q$84:$Q$114,TIME(4,0,0)),""))</f>
        <v/>
      </c>
      <c r="Y120" s="290"/>
      <c r="Z120" s="290" t="str">
        <f>IF(COUNTIFS($T$13:$T$43,"",$Q$13:$Q$43,TIME(4,30,0))+COUNTIFS($V$13:$V$43,"",$Q$13:$Q$43,TIME(4,30,0))+COUNTIFS($T$84:$T$114,"",$Q$84:$Q$114,TIME(4,30,0))+COUNTIFS($V$84:$V$114,"",$Q$84:$Q$114,TIME(4,30,0))=0,"",IF(COUNTIFS($T$13:$T$43,"",$V$13:$V$43,"",$Q$13:$Q$43,TIME(4,30,0))+COUNTIFS($T$84:$T$114,"",$V$84:$V$114,"",$Q$84:$Q$114,TIME(4,30,0))&gt;0,COUNTIFS($T$13:$T$43,"",$V$13:$V$43,"",$Q$13:$Q$43,TIME(4,30,0))+COUNTIFS($T$84:$T$114,"",$V$84:$V$114,"",$Q$84:$Q$114,TIME(4,30,0)),""))</f>
        <v/>
      </c>
      <c r="AA120" s="290"/>
      <c r="AB120" s="290" t="str">
        <f>IF(COUNTIFS($T$13:$T$43,"",$Q$13:$Q$43,TIME(5,0,0))+COUNTIFS($V$13:$V$43,"",$Q$13:$Q$43,TIME(5,0,0))+COUNTIFS($T$84:$T$114,"",$Q$84:$Q$114,TIME(5,0,0))+COUNTIFS($V$84:$V$114,"",$Q$84:$Q$114,TIME(5,0,0))=0,"",IF(COUNTIFS($T$13:$T$43,"",$V$13:$V$43,"",$Q$13:$Q$43,TIME(5,0,0))+COUNTIFS($T$84:$T$114,"",$V$84:$V$114,"",$Q$84:$Q$114,TIME(5,0,0))&gt;0,COUNTIFS($T$13:$T$43,"",$V$13:$V$43,"",$Q$13:$Q$43,TIME(5,0,0))+COUNTIFS($T$84:$T$114,"",$V$84:$V$114,"",$Q$84:$Q$114,TIME(5,0,0)),""))</f>
        <v/>
      </c>
      <c r="AC120" s="290"/>
      <c r="AD120" s="290" t="str">
        <f>IF(COUNTIFS($T$13:$T$43,"",$Q$13:$Q$43,TIME(5,30,0))+COUNTIFS($V$13:$V$43,"",$Q$13:$Q$43,TIME(5,30,0))+COUNTIFS($T$84:$T$114,"",$Q$84:$Q$114,TIME(5,30,0))+COUNTIFS($V$84:$V$114,"",$Q$84:$Q$114,TIME(5,30,0))=0,"",IF(COUNTIFS($T$13:$T$43,"",$V$13:$V$43,"",$Q$13:$Q$43,TIME(5,30,0))+COUNTIFS($T$84:$T$114,"",$V$84:$V$114,"",$Q$84:$Q$114,TIME(5,30,0))&gt;0,COUNTIFS($T$13:$T$43,"",$V$13:$V$43,"",$Q$13:$Q$43,TIME(5,30,0))+COUNTIFS($T$84:$T$114,"",$V$84:$V$114,"",$Q$84:$Q$114,TIME(5,30,0)),""))</f>
        <v/>
      </c>
      <c r="AE120" s="290"/>
      <c r="AF120" s="290" t="str">
        <f>IF(COUNTIFS($T$13:$T$43,"",$Q$13:$Q$43,TIME(6,0,0))+COUNTIFS($V$13:$V$43,"",$Q$13:$Q$43,TIME(6,0,0))+COUNTIFS($T$84:$T$114,"",$Q$84:$Q$114,TIME(6,0,0))+COUNTIFS($V$84:$V$114,"",$Q$84:$Q$114,TIME(6,0,0))=0,"",IF(COUNTIFS($T$13:$T$43,"",$V$13:$V$43,"",$Q$13:$Q$43,TIME(6,0,0))+COUNTIFS($T$84:$T$114,"",$V$84:$V$114,"",$Q$84:$Q$114,TIME(6,0,0))&gt;0,COUNTIFS($T$13:$T$43,"",$V$13:$V$43,"",$Q$13:$Q$43,TIME(6,0,0))+COUNTIFS($T$84:$T$114,"",$V$84:$V$114,"",$Q$84:$Q$114,TIME(6,0,0)),""))</f>
        <v/>
      </c>
      <c r="AG120" s="290"/>
      <c r="AH120" s="290" t="str">
        <f>IF(COUNTIFS($T$13:$T$43,"",$Q$13:$Q$43,TIME(6,30,0))+COUNTIFS($V$13:$V$43,"",$Q$13:$Q$43,TIME(6,30,0))+COUNTIFS($T$84:$T$114,"",$Q$84:$Q$114,TIME(6,30,0))+COUNTIFS($V$84:$V$114,"",$Q$84:$Q$114,TIME(6,30,0))=0,"",IF(COUNTIFS($T$13:$T$43,"",$V$13:$V$43,"",$Q$13:$Q$43,TIME(6,30,0))+COUNTIFS($T$84:$T$114,"",$V$84:$V$114,"",$Q$84:$Q$114,TIME(6,30,0))&gt;0,COUNTIFS($T$13:$T$43,"",$V$13:$V$43,"",$Q$13:$Q$43,TIME(6,30,0))+COUNTIFS($T$84:$T$114,"",$V$84:$V$114,"",$Q$84:$Q$114,TIME(6,30,0)),""))</f>
        <v/>
      </c>
      <c r="AI120" s="290"/>
      <c r="AJ120" s="290" t="str">
        <f>IF(COUNTIFS($T$13:$T$43,"",$Q$13:$Q$43,TIME(7,0,0))+COUNTIFS($V$13:$V$43,"",$Q$13:$Q$43,TIME(7,0,0))+COUNTIFS($T$84:$T$114,"",$Q$84:$Q$114,TIME(7,0,0))+COUNTIFS($V$84:$V$114,"",$Q$84:$Q$114,TIME(7,0,0))=0,"",IF(COUNTIFS($T$13:$T$43,"",$V$13:$V$43,"",$Q$13:$Q$43,TIME(7,0,0))+COUNTIFS($T$84:$T$114,"",$V$84:$V$114,"",$Q$84:$Q$114,TIME(7,0,0))&gt;0,COUNTIFS($T$13:$T$43,"",$V$13:$V$43,"",$Q$13:$Q$43,TIME(7,0,0))+COUNTIFS($T$84:$T$114,"",$V$84:$V$114,"",$Q$84:$Q$114,TIME(7,0,0)),""))</f>
        <v/>
      </c>
      <c r="AK120" s="290"/>
      <c r="AL120" s="290" t="str">
        <f>IF(COUNTIFS($T$13:$T$43,"",$Q$13:$Q$43,TIME(7,30,0))+COUNTIFS($V$13:$V$43,"",$Q$13:$Q$43,TIME(7,30,0))+COUNTIFS($T$84:$T$114,"",$Q$84:$Q$114,TIME(7,30,0))+COUNTIFS($V$84:$V$114,"",$Q$84:$Q$114,TIME(7,30,0))=0,"",IF(COUNTIFS($T$13:$T$43,"",$V$13:$V$43,"",$Q$13:$Q$43,TIME(7,30,0))+COUNTIFS($T$84:$T$114,"",$V$84:$V$114,"",$Q$84:$Q$114,TIME(7,30,0))&gt;0,COUNTIFS($T$13:$T$43,"",$V$13:$V$43,"",$Q$13:$Q$43,TIME(7,30,0))+COUNTIFS($T$84:$T$114,"",$V$84:$V$114,"",$Q$84:$Q$114,TIME(7,30,0)),""))</f>
        <v/>
      </c>
      <c r="AM120" s="290"/>
      <c r="AN120" s="373" t="str">
        <f>IF(COUNTIFS($T$13:$T$43,"",$Q$13:$Q$43,TIME(8,0,0))+COUNTIFS($V$13:$V$43,"",$Q$13:$Q$43,TIME(8,0,0))+COUNTIFS($T$84:$T$114,"",$Q$84:$Q$114,TIME(8,0,0))+COUNTIFS($V$84:$V$114,"",$Q$84:$Q$114,TIME(8,0,0))=0,"",IF(COUNTIFS($T$13:$T$43,"",$V$13:$V$43,"",$Q$13:$Q$43,TIME(8,0,0))+COUNTIFS($T$84:$T$114,"",$V$84:$V$114,"",$Q$84:$Q$114,TIME(8,0,0))&gt;0,COUNTIFS($T$13:$T$43,"",$V$13:$V$43,"",$Q$13:$Q$43,TIME(8,0,0))+COUNTIFS($T$84:$T$114,"",$V$84:$V$114,"",$Q$84:$Q$114,TIME(8,0,0)),""))</f>
        <v/>
      </c>
      <c r="AO120" s="374"/>
      <c r="AP120" s="46"/>
      <c r="AQ120" s="4"/>
      <c r="AR120" s="4"/>
      <c r="AS120" s="4"/>
      <c r="AT120" s="46"/>
      <c r="AU120" s="8"/>
      <c r="AV120" s="59"/>
      <c r="AW120" s="59"/>
      <c r="AX120" s="59"/>
      <c r="AY120" s="59"/>
      <c r="AZ120" s="59"/>
      <c r="BA120" s="59"/>
      <c r="BB120" s="59"/>
      <c r="BC120" s="59"/>
      <c r="BD120" s="59"/>
      <c r="BE120" s="60"/>
      <c r="BF120" s="60"/>
      <c r="BG120" s="60"/>
      <c r="BH120" s="60"/>
      <c r="BI120" s="60"/>
      <c r="BJ120" s="60"/>
      <c r="BK120" s="60"/>
    </row>
    <row r="121" spans="1:78" s="1" customFormat="1" ht="33" customHeight="1">
      <c r="A121" s="2"/>
      <c r="B121" s="14"/>
      <c r="C121" s="269"/>
      <c r="D121" s="270"/>
      <c r="E121" s="270"/>
      <c r="F121" s="270"/>
      <c r="G121" s="270"/>
      <c r="H121" s="270"/>
      <c r="I121" s="270"/>
      <c r="J121" s="413" t="s">
        <v>318</v>
      </c>
      <c r="K121" s="414"/>
      <c r="L121" s="413" t="s">
        <v>320</v>
      </c>
      <c r="M121" s="414"/>
      <c r="N121" s="413" t="s">
        <v>322</v>
      </c>
      <c r="O121" s="414"/>
      <c r="P121" s="413" t="s">
        <v>324</v>
      </c>
      <c r="Q121" s="414"/>
      <c r="R121" s="411" t="s">
        <v>326</v>
      </c>
      <c r="S121" s="411"/>
      <c r="T121" s="411" t="s">
        <v>328</v>
      </c>
      <c r="U121" s="411"/>
      <c r="V121" s="411" t="s">
        <v>330</v>
      </c>
      <c r="W121" s="411"/>
      <c r="X121" s="411" t="s">
        <v>332</v>
      </c>
      <c r="Y121" s="411"/>
      <c r="Z121" s="411" t="s">
        <v>334</v>
      </c>
      <c r="AA121" s="411"/>
      <c r="AB121" s="411" t="s">
        <v>336</v>
      </c>
      <c r="AC121" s="411"/>
      <c r="AD121" s="411" t="s">
        <v>338</v>
      </c>
      <c r="AE121" s="411"/>
      <c r="AF121" s="411" t="s">
        <v>340</v>
      </c>
      <c r="AG121" s="411"/>
      <c r="AH121" s="411" t="s">
        <v>342</v>
      </c>
      <c r="AI121" s="411"/>
      <c r="AJ121" s="411" t="s">
        <v>344</v>
      </c>
      <c r="AK121" s="411"/>
      <c r="AL121" s="411" t="s">
        <v>346</v>
      </c>
      <c r="AM121" s="411"/>
      <c r="AN121" s="411" t="s">
        <v>348</v>
      </c>
      <c r="AO121" s="412"/>
      <c r="AP121" s="46"/>
      <c r="AQ121" s="4"/>
      <c r="AR121" s="4"/>
      <c r="AS121" s="4"/>
      <c r="AT121" s="46"/>
      <c r="AU121" s="8"/>
      <c r="AV121" s="59"/>
      <c r="AW121" s="59"/>
      <c r="AX121" s="59"/>
      <c r="AY121" s="59"/>
      <c r="AZ121" s="59"/>
      <c r="BA121" s="59"/>
      <c r="BB121" s="59"/>
      <c r="BC121" s="59"/>
      <c r="BD121" s="59"/>
      <c r="BE121" s="60"/>
      <c r="BF121" s="60"/>
      <c r="BG121" s="60"/>
      <c r="BH121" s="60"/>
      <c r="BI121" s="60"/>
      <c r="BJ121" s="60"/>
      <c r="BK121" s="60"/>
    </row>
    <row r="122" spans="1:78" s="1" customFormat="1" ht="22.5" customHeight="1" thickBot="1">
      <c r="A122" s="2"/>
      <c r="B122" s="14"/>
      <c r="C122" s="271"/>
      <c r="D122" s="272"/>
      <c r="E122" s="272"/>
      <c r="F122" s="272"/>
      <c r="G122" s="272"/>
      <c r="H122" s="272"/>
      <c r="I122" s="272"/>
      <c r="J122" s="425" t="str">
        <f>IF(COUNTIFS($T$13:$T$43,"",$Q$13:$Q$43,TIME(8,30,0))+COUNTIFS($V$13:$V$43,"",$Q$13:$Q$43,TIME(8,30,0))+COUNTIFS($T$84:$T$114,"",$Q$84:$Q$114,TIME(8,30,0))+COUNTIFS($V$84:$V$114,"",$Q$84:$Q$114,TIME(8,30,0))=0,"",IF(COUNTIFS($T$13:$T$43,"",$V$13:$V$43,"",$Q$13:$Q$43,TIME(8,30,0))+COUNTIFS($T$84:$T$114,"",$V$84:$V$114,"",$Q$84:$Q$114,TIME(8,30,0))&gt;0,COUNTIFS($T$13:$T$43,"",$V$13:$V$43,"",$Q$13:$Q$43,TIME(8,30,0))+COUNTIFS($T$84:$T$114,"",$V$84:$V$114,"",$Q$84:$Q$114,TIME(8,30,0)),""))</f>
        <v/>
      </c>
      <c r="K122" s="426"/>
      <c r="L122" s="425" t="str">
        <f>IF(COUNTIFS($T$13:$T$43,"",$Q$13:$Q$43,TIME(9,0,0))+COUNTIFS($V$13:$V$43,"",$Q$13:$Q$43,TIME(9,0,0))+COUNTIFS($T$84:$T$114,"",$Q$84:$Q$114,TIME(9,0,0))+COUNTIFS($V$84:$V$114,"",$Q$84:$Q$114,TIME(9,0,0))=0,"",IF(COUNTIFS($T$13:$T$43,"",$V$13:$V$43,"",$Q$13:$Q$43,TIME(9,0,0))+COUNTIFS($T$84:$T$114,"",$V$84:$V$114,"",$Q$84:$Q$114,TIME(9,0,0))&gt;0,COUNTIFS($T$13:$T$43,"",$V$13:$V$43,"",$Q$13:$Q$43,TIME(9,0,0))+COUNTIFS($T$84:$T$114,"",$V$84:$V$114,"",$Q$84:$Q$114,TIME(9,0,0)),""))</f>
        <v/>
      </c>
      <c r="M122" s="426"/>
      <c r="N122" s="425" t="str">
        <f>IF(COUNTIFS($T$13:$T$43,"",$Q$13:$Q$43,TIME(9,30,0))+COUNTIFS($V$13:$V$43,"",$Q$13:$Q$43,TIME(9,30,0))+COUNTIFS($T$84:$T$114,"",$Q$84:$Q$114,TIME(9,30,0))+COUNTIFS($V$84:$V$114,"",$Q$84:$Q$114,TIME(9,30,0))=0,"",IF(COUNTIFS($T$13:$T$43,"",$V$13:$V$43,"",$Q$13:$Q$43,TIME(9,30,0))+COUNTIFS($T$84:$T$114,"",$V$84:$V$114,"",$Q$84:$Q$114,TIME(9,30,0))&gt;0,COUNTIFS($T$13:$T$43,"",$V$13:$V$43,"",$Q$13:$Q$43,TIME(9,30,0))+COUNTIFS($T$84:$T$114,"",$V$84:$V$114,"",$Q$84:$Q$114,TIME(9,30,0)),""))</f>
        <v/>
      </c>
      <c r="O122" s="426"/>
      <c r="P122" s="425" t="str">
        <f>IF(COUNTIFS($T$13:$T$43,"",$Q$13:$Q$43,TIME(10,0,0))+COUNTIFS($V$13:$V$43,"",$Q$13:$Q$43,TIME(10,0,0))+COUNTIFS($T$84:$T$114,"",$Q$84:$Q$114,TIME(10,0,0))+COUNTIFS($V$84:$V$114,"",$Q$84:$Q$114,TIME(10,0,0))=0,"",IF(COUNTIFS($T$13:$T$43,"",$V$13:$V$43,"",$Q$13:$Q$43,TIME(10,0,0))+COUNTIFS($T$84:$T$114,"",$V$84:$V$114,"",$Q$84:$Q$114,TIME(10,0,0))&gt;0,COUNTIFS($T$13:$T$43,"",$V$13:$V$43,"",$Q$13:$Q$43,TIME(10,0,0))+COUNTIFS($T$84:$T$114,"",$V$84:$V$114,"",$Q$84:$Q$114,TIME(10,0,0)),""))</f>
        <v/>
      </c>
      <c r="Q122" s="426"/>
      <c r="R122" s="425" t="str">
        <f>IF(COUNTIFS($T$13:$T$43,"",$Q$13:$Q$43,TIME(10,30,0))+COUNTIFS($V$13:$V$43,"",$Q$13:$Q$43,TIME(10,30,0))+COUNTIFS($T$84:$T$114,"",$Q$84:$Q$114,TIME(10,30,0))+COUNTIFS($V$84:$V$114,"",$Q$84:$Q$114,TIME(10,30,0))=0,"",IF(COUNTIFS($T$13:$T$43,"",$V$13:$V$43,"",$Q$13:$Q$43,TIME(10,30,0))+COUNTIFS($T$84:$T$114,"",$V$84:$V$114,"",$Q$84:$Q$114,TIME(10,30,0))&gt;0,COUNTIFS($T$13:$T$43,"",$V$13:$V$43,"",$Q$13:$Q$43,TIME(10,30,0))+COUNTIFS($T$84:$T$114,"",$V$84:$V$114,"",$Q$84:$Q$114,TIME(10,30,0)),""))</f>
        <v/>
      </c>
      <c r="S122" s="426"/>
      <c r="T122" s="425" t="str">
        <f>IF(COUNTIFS($T$13:$T$43,"",$Q$13:$Q$43,TIME(11,0,0))+COUNTIFS($V$13:$V$43,"",$Q$13:$Q$43,TIME(11,0,0))+COUNTIFS($T$84:$T$114,"",$Q$84:$Q$114,TIME(11,0,0))+COUNTIFS($V$84:$V$114,"",$Q$84:$Q$114,TIME(11,0,0))=0,"",IF(COUNTIFS($T$13:$T$43,"",$V$13:$V$43,"",$Q$13:$Q$43,TIME(11,0,0))+COUNTIFS($T$84:$T$114,"",$V$84:$V$114,"",$Q$84:$Q$114,TIME(11,0,0))&gt;0,COUNTIFS($T$13:$T$43,"",$V$13:$V$43,"",$Q$13:$Q$43,TIME(11,0,0))+COUNTIFS($T$84:$T$114,"",$V$84:$V$114,"",$Q$84:$Q$114,TIME(11,0,0)),""))</f>
        <v/>
      </c>
      <c r="U122" s="426"/>
      <c r="V122" s="425" t="str">
        <f>IF(COUNTIFS($T$13:$T$43,"",$Q$13:$Q$43,TIME(11,30,0))+COUNTIFS($V$13:$V$43,"",$Q$13:$Q$43,TIME(11,30,0))+COUNTIFS($T$84:$T$114,"",$Q$84:$Q$114,TIME(11,30,0))+COUNTIFS($V$84:$V$114,"",$Q$84:$Q$114,TIME(11,30,0))=0,"",IF(COUNTIFS($T$13:$T$43,"",$V$13:$V$43,"",$Q$13:$Q$43,TIME(11,30,0))+COUNTIFS($T$84:$T$114,"",$V$84:$V$114,"",$Q$84:$Q$114,TIME(11,30,0))&gt;0,COUNTIFS($T$13:$T$43,"",$V$13:$V$43,"",$Q$13:$Q$43,TIME(11,30,0))+COUNTIFS($T$84:$T$114,"",$V$84:$V$114,"",$Q$84:$Q$114,TIME(11,30,0)),""))</f>
        <v/>
      </c>
      <c r="W122" s="426"/>
      <c r="X122" s="425" t="str">
        <f>IF(COUNTIFS($T$13:$T$43,"",$Q$13:$Q$43,TIME(12,0,0))+COUNTIFS($V$13:$V$43,"",$Q$13:$Q$43,TIME(12,0,0))+COUNTIFS($T$84:$T$114,"",$Q$84:$Q$114,TIME(12,0,0))+COUNTIFS($V$84:$V$114,"",$Q$84:$Q$114,TIME(12,0,0))=0,"",IF(COUNTIFS($T$13:$T$43,"",$V$13:$V$43,"",$Q$13:$Q$43,TIME(12,0,0))+COUNTIFS($T$84:$T$114,"",$V$84:$V$114,"",$Q$84:$Q$114,TIME(12,0,0))&gt;0,COUNTIFS($T$13:$T$43,"",$V$13:$V$43,"",$Q$13:$Q$43,TIME(12,0,0))+COUNTIFS($T$84:$T$114,"",$V$84:$V$114,"",$Q$84:$Q$114,TIME(12,0,0)),""))</f>
        <v/>
      </c>
      <c r="Y122" s="426"/>
      <c r="Z122" s="425" t="str">
        <f>IF(COUNTIFS($T$13:$T$43,"",$Q$13:$Q$43,TIME(12,30,0))+COUNTIFS($V$13:$V$43,"",$Q$13:$Q$43,TIME(12,30,0))+COUNTIFS($T$84:$T$114,"",$Q$84:$Q$114,TIME(12,30,0))+COUNTIFS($V$84:$V$114,"",$Q$84:$Q$114,TIME(12,30,0))=0,"",IF(COUNTIFS($T$13:$T$43,"",$V$13:$V$43,"",$Q$13:$Q$43,TIME(12,30,0))+COUNTIFS($T$84:$T$114,"",$V$84:$V$114,"",$Q$84:$Q$114,TIME(12,30,0))&gt;0,COUNTIFS($T$13:$T$43,"",$V$13:$V$43,"",$Q$13:$Q$43,TIME(12,30,0))+COUNTIFS($T$84:$T$114,"",$V$84:$V$114,"",$Q$84:$Q$114,TIME(12,30,0)),""))</f>
        <v/>
      </c>
      <c r="AA122" s="426"/>
      <c r="AB122" s="425" t="str">
        <f>IF(COUNTIFS($T$13:$T$43,"",$Q$13:$Q$43,TIME(13,0,0))+COUNTIFS($V$13:$V$43,"",$Q$13:$Q$43,TIME(13,0,0))+COUNTIFS($T$84:$T$114,"",$Q$84:$Q$114,TIME(13,0,0))+COUNTIFS($V$84:$V$114,"",$Q$84:$Q$114,TIME(13,0,0))=0,"",IF(COUNTIFS($T$13:$T$43,"",$V$13:$V$43,"",$Q$13:$Q$43,TIME(13,0,0))+COUNTIFS($T$84:$T$114,"",$V$84:$V$114,"",$Q$84:$Q$114,TIME(13,0,0))&gt;0,COUNTIFS($T$13:$T$43,"",$V$13:$V$43,"",$Q$13:$Q$43,TIME(13,0,0))+COUNTIFS($T$84:$T$114,"",$V$84:$V$114,"",$Q$84:$Q$114,TIME(13,0,0)),""))</f>
        <v/>
      </c>
      <c r="AC122" s="426"/>
      <c r="AD122" s="425" t="str">
        <f>IF(COUNTIFS($T$13:$T$43,"",$Q$13:$Q$43,TIME(13,30,0))+COUNTIFS($V$13:$V$43,"",$Q$13:$Q$43,TIME(13,30,0))+COUNTIFS($T$84:$T$114,"",$Q$84:$Q$114,TIME(13,30,0))+COUNTIFS($V$84:$V$114,"",$Q$84:$Q$114,TIME(13,30,0))=0,"",IF(COUNTIFS($T$13:$T$43,"",$V$13:$V$43,"",$Q$13:$Q$43,TIME(13,30,0))+COUNTIFS($T$84:$T$114,"",$V$84:$V$114,"",$Q$84:$Q$114,TIME(13,30,0))&gt;0,COUNTIFS($T$13:$T$43,"",$V$13:$V$43,"",$Q$13:$Q$43,TIME(13,30,0))+COUNTIFS($T$84:$T$114,"",$V$84:$V$114,"",$Q$84:$Q$114,TIME(13,30,0)),""))</f>
        <v/>
      </c>
      <c r="AE122" s="426"/>
      <c r="AF122" s="425" t="str">
        <f>IF(COUNTIFS($T$13:$T$43,"",$Q$13:$Q$43,TIME(14,0,0))+COUNTIFS($V$13:$V$43,"",$Q$13:$Q$43,TIME(14,0,0))+COUNTIFS($T$84:$T$114,"",$Q$84:$Q$114,TIME(14,0,0))+COUNTIFS($V$84:$V$114,"",$Q$84:$Q$114,TIME(14,0,0))=0,"",IF(COUNTIFS($T$13:$T$43,"",$V$13:$V$43,"",$Q$13:$Q$43,TIME(14,0,0))+COUNTIFS($T$84:$T$114,"",$V$84:$V$114,"",$Q$84:$Q$114,TIME(14,0,0))&gt;0,COUNTIFS($T$13:$T$43,"",$V$13:$V$43,"",$Q$13:$Q$43,TIME(14,0,0))+COUNTIFS($T$84:$T$114,"",$V$84:$V$114,"",$Q$84:$Q$114,TIME(14,0,0)),""))</f>
        <v/>
      </c>
      <c r="AG122" s="426"/>
      <c r="AH122" s="425" t="str">
        <f>IF(COUNTIFS($T$13:$T$43,"",$Q$13:$Q$43,TIME(14,30,0))+COUNTIFS($V$13:$V$43,"",$Q$13:$Q$43,TIME(14,30,0))+COUNTIFS($T$84:$T$114,"",$Q$84:$Q$114,TIME(14,30,0))+COUNTIFS($V$84:$V$114,"",$Q$84:$Q$114,TIME(14,30,0))=0,"",IF(COUNTIFS($T$13:$T$43,"",$V$13:$V$43,"",$Q$13:$Q$43,TIME(14,30,0))+COUNTIFS($T$84:$T$114,"",$V$84:$V$114,"",$Q$84:$Q$114,TIME(14,30,0))&gt;0,COUNTIFS($T$13:$T$43,"",$V$13:$V$43,"",$Q$13:$Q$43,TIME(14,30,0))+COUNTIFS($T$84:$T$114,"",$V$84:$V$114,"",$Q$84:$Q$114,TIME(14,30,0)),""))</f>
        <v/>
      </c>
      <c r="AI122" s="426"/>
      <c r="AJ122" s="425" t="str">
        <f>IF(COUNTIFS($T$13:$T$43,"",$Q$13:$Q$43,TIME(15,0,0))+COUNTIFS($V$13:$V$43,"",$Q$13:$Q$43,TIME(15,0,0))+COUNTIFS($T$84:$T$114,"",$Q$84:$Q$114,TIME(15,0,0))+COUNTIFS($V$84:$V$114,"",$Q$84:$Q$114,TIME(15,0,0))=0,"",IF(COUNTIFS($T$13:$T$43,"",$V$13:$V$43,"",$Q$13:$Q$43,TIME(15,0,0))+COUNTIFS($T$84:$T$114,"",$V$84:$V$114,"",$Q$84:$Q$114,TIME(15,0,0))&gt;0,COUNTIFS($T$13:$T$43,"",$V$13:$V$43,"",$Q$13:$Q$43,TIME(15,0,0))+COUNTIFS($T$84:$T$114,"",$V$84:$V$114,"",$Q$84:$Q$114,TIME(15,0,0)),""))</f>
        <v/>
      </c>
      <c r="AK122" s="426"/>
      <c r="AL122" s="425" t="str">
        <f>IF(COUNTIFS($T$13:$T$43,"",$Q$13:$Q$43,TIME(15,30,0))+COUNTIFS($V$13:$V$43,"",$Q$13:$Q$43,TIME(15,30,0))+COUNTIFS($T$84:$T$114,"",$Q$84:$Q$114,TIME(15,30,0))+COUNTIFS($V$84:$V$114,"",$Q$84:$Q$114,TIME(15,30,0))=0,"",IF(COUNTIFS($T$13:$T$43,"",$V$13:$V$43,"",$Q$13:$Q$43,TIME(15,30,0))+COUNTIFS($T$84:$T$114,"",$V$84:$V$114,"",$Q$84:$Q$114,TIME(15,30,0))&gt;0,COUNTIFS($T$13:$T$43,"",$V$13:$V$43,"",$Q$13:$Q$43,TIME(15,30,0))+COUNTIFS($T$84:$T$114,"",$V$84:$V$114,"",$Q$84:$Q$114,TIME(15,30,0)),""))</f>
        <v/>
      </c>
      <c r="AM122" s="426"/>
      <c r="AN122" s="425" t="str">
        <f>IF(COUNTIFS($T$13:$T$43,"",$Q$13:$Q$43,TIME(16,0,0))+COUNTIFS($V$13:$V$43,"",$Q$13:$Q$43,TIME(16,0,0))+COUNTIFS($T$84:$T$114,"",$Q$84:$Q$114,TIME(16,0,0))+COUNTIFS($V$84:$V$114,"",$Q$84:$Q$114,TIME(16,0,0))=0,"",IF(COUNTIFS($T$13:$T$43,"",$V$13:$V$43,"",$Q$13:$Q$43,TIME(16,0,0))+COUNTIFS($T$84:$T$114,"",$V$84:$V$114,"",$Q$84:$Q$114,TIME(16,0,0))&gt;0,COUNTIFS($T$13:$T$43,"",$V$13:$V$43,"",$Q$13:$Q$43,TIME(16,0,0))+COUNTIFS($T$84:$T$114,"",$V$84:$V$114,"",$Q$84:$Q$114,TIME(16,0,0)),""))</f>
        <v/>
      </c>
      <c r="AO122" s="427"/>
      <c r="AP122" s="46"/>
      <c r="AQ122" s="4"/>
      <c r="AR122" s="4"/>
      <c r="AS122" s="4"/>
      <c r="AT122" s="46"/>
      <c r="AU122" s="8"/>
      <c r="AV122" s="59"/>
      <c r="AW122" s="59"/>
      <c r="AX122" s="59"/>
      <c r="AY122" s="59"/>
      <c r="AZ122" s="59"/>
      <c r="BA122" s="59"/>
      <c r="BB122" s="59"/>
      <c r="BC122" s="59"/>
      <c r="BD122" s="59"/>
      <c r="BE122" s="60"/>
      <c r="BF122" s="60"/>
      <c r="BG122" s="60"/>
      <c r="BH122" s="60"/>
      <c r="BI122" s="60"/>
      <c r="BJ122" s="60"/>
      <c r="BK122" s="60"/>
    </row>
    <row r="123" spans="1:78" s="1" customFormat="1" ht="33" customHeight="1" thickTop="1">
      <c r="A123" s="2"/>
      <c r="B123" s="14"/>
      <c r="C123" s="267" t="s">
        <v>284</v>
      </c>
      <c r="D123" s="268"/>
      <c r="E123" s="268"/>
      <c r="F123" s="268"/>
      <c r="G123" s="268"/>
      <c r="H123" s="268"/>
      <c r="I123" s="268"/>
      <c r="J123" s="421" t="s">
        <v>286</v>
      </c>
      <c r="K123" s="421"/>
      <c r="L123" s="421" t="s">
        <v>288</v>
      </c>
      <c r="M123" s="421"/>
      <c r="N123" s="421" t="s">
        <v>290</v>
      </c>
      <c r="O123" s="421"/>
      <c r="P123" s="421" t="s">
        <v>292</v>
      </c>
      <c r="Q123" s="421"/>
      <c r="R123" s="415" t="s">
        <v>294</v>
      </c>
      <c r="S123" s="416"/>
      <c r="T123" s="415" t="s">
        <v>296</v>
      </c>
      <c r="U123" s="416"/>
      <c r="V123" s="415" t="s">
        <v>298</v>
      </c>
      <c r="W123" s="416"/>
      <c r="X123" s="415" t="s">
        <v>300</v>
      </c>
      <c r="Y123" s="416"/>
      <c r="Z123" s="415" t="s">
        <v>302</v>
      </c>
      <c r="AA123" s="416"/>
      <c r="AB123" s="415" t="s">
        <v>304</v>
      </c>
      <c r="AC123" s="416"/>
      <c r="AD123" s="415" t="s">
        <v>306</v>
      </c>
      <c r="AE123" s="416"/>
      <c r="AF123" s="415" t="s">
        <v>308</v>
      </c>
      <c r="AG123" s="416"/>
      <c r="AH123" s="422" t="s">
        <v>310</v>
      </c>
      <c r="AI123" s="423"/>
      <c r="AJ123" s="422" t="s">
        <v>312</v>
      </c>
      <c r="AK123" s="423"/>
      <c r="AL123" s="422" t="s">
        <v>314</v>
      </c>
      <c r="AM123" s="423"/>
      <c r="AN123" s="422" t="s">
        <v>316</v>
      </c>
      <c r="AO123" s="424"/>
      <c r="AP123" s="46"/>
      <c r="AQ123" s="4"/>
      <c r="AR123" s="4"/>
      <c r="AS123" s="4"/>
      <c r="AT123" s="46"/>
      <c r="AU123" s="8"/>
      <c r="AV123" s="59"/>
      <c r="AW123" s="59"/>
      <c r="AX123" s="59"/>
      <c r="AY123" s="59"/>
      <c r="AZ123" s="59"/>
      <c r="BA123" s="59"/>
      <c r="BB123" s="59"/>
      <c r="BC123" s="59"/>
      <c r="BD123" s="59"/>
      <c r="BE123" s="60"/>
      <c r="BF123" s="60"/>
      <c r="BG123" s="60"/>
      <c r="BH123" s="60"/>
      <c r="BI123" s="60"/>
      <c r="BJ123" s="60"/>
      <c r="BK123" s="60"/>
    </row>
    <row r="124" spans="1:78" s="1" customFormat="1" ht="22.5" customHeight="1">
      <c r="A124" s="2"/>
      <c r="B124" s="14"/>
      <c r="C124" s="269"/>
      <c r="D124" s="270"/>
      <c r="E124" s="270"/>
      <c r="F124" s="270"/>
      <c r="G124" s="270"/>
      <c r="H124" s="270"/>
      <c r="I124" s="270"/>
      <c r="J124" s="236" t="str">
        <f>IF((COUNTIF($BC$13:$BC$43,コード表!$B$67)+COUNTIF($BC$84:$BC$114,コード表!$B$67)=0),"",COUNTIF($BC$13:$BC$43,コード表!$B$67)+COUNTIF($BC$84:$BC$114,コード表!$B$67))</f>
        <v/>
      </c>
      <c r="K124" s="236"/>
      <c r="L124" s="236" t="str">
        <f>IF((COUNTIF($BC$13:$BC$43,コード表!$B$68)+COUNTIF($BC$84:$BC$114,コード表!$B$68)=0),"",COUNTIF($BC$13:$BC$43,コード表!$B$68)+COUNTIF($BC$84:$BC$114,コード表!$B$68))</f>
        <v/>
      </c>
      <c r="M124" s="236"/>
      <c r="N124" s="236" t="str">
        <f>IF((COUNTIF($BC$13:$BC$43,コード表!$B$69)+COUNTIF($BC$84:$BC$114,コード表!$B$69)=0),"",COUNTIF($BC$13:$BC$43,コード表!$B$69)+COUNTIF($BC$84:$BC$114,コード表!$B$69))</f>
        <v/>
      </c>
      <c r="O124" s="236"/>
      <c r="P124" s="236" t="str">
        <f>IF((COUNTIF($BC$13:$BC$43,コード表!$B$70)+COUNTIF($BC$84:$BC$114,コード表!$B$70)=0),"",COUNTIF($BC$13:$BC$43,コード表!$B$70)+COUNTIF($BC$84:$BC$114,コード表!$B$70))</f>
        <v/>
      </c>
      <c r="Q124" s="236"/>
      <c r="R124" s="236" t="str">
        <f>IF((COUNTIF($BC$13:$BC$43,コード表!$B$71)+COUNTIF($BC$84:$BC$114,コード表!$B$71)=0),"",COUNTIF($BC$13:$BC$43,コード表!$B$71)+COUNTIF($BC$84:$BC$114,コード表!$B$71))</f>
        <v/>
      </c>
      <c r="S124" s="236"/>
      <c r="T124" s="236" t="str">
        <f>IF((COUNTIF($BC$13:$BC$43,コード表!$B$72)+COUNTIF($BC$84:$BC$114,コード表!$B$72)=0),"",COUNTIF($BC$13:$BC$43,コード表!$B$72)+COUNTIF($BC$84:$BC$114,コード表!$B$72))</f>
        <v/>
      </c>
      <c r="U124" s="236"/>
      <c r="V124" s="236" t="str">
        <f>IF((COUNTIF($BC$13:$BC$43,コード表!$B$73)+COUNTIF($BC$84:$BC$114,コード表!$B$73)=0),"",COUNTIF($BC$13:$BC$43,コード表!$B$73)+COUNTIF($BC$84:$BC$114,コード表!$B$73))</f>
        <v/>
      </c>
      <c r="W124" s="236"/>
      <c r="X124" s="236" t="str">
        <f>IF((COUNTIF($BC$13:$BC$43,コード表!$B$74)+COUNTIF($BC$84:$BC$114,コード表!$B$74)=0),"",COUNTIF($BC$13:$BC$43,コード表!$B$74)+COUNTIF($BC$84:$BC$114,コード表!$B$74))</f>
        <v/>
      </c>
      <c r="Y124" s="236"/>
      <c r="Z124" s="236" t="str">
        <f>IF((COUNTIF($BC$13:$BC$43,コード表!$B$75)+COUNTIF($BC$84:$BC$114,コード表!$B$75)=0),"",COUNTIF($BC$13:$BC$43,コード表!$B$75)+COUNTIF($BC$84:$BC$114,コード表!$B$75))</f>
        <v/>
      </c>
      <c r="AA124" s="236"/>
      <c r="AB124" s="236" t="str">
        <f>IF((COUNTIF($BC$13:$BC$43,コード表!$B$76)+COUNTIF($BC$84:$BC$114,コード表!$B$76)=0),"",COUNTIF($BC$13:$BC$43,コード表!$B$76)+COUNTIF($BC$84:$BC$114,コード表!$B$76))</f>
        <v/>
      </c>
      <c r="AC124" s="236"/>
      <c r="AD124" s="236" t="str">
        <f>IF((COUNTIF($BC$13:$BC$43,コード表!$B$77)+COUNTIF($BC$84:$BC$114,コード表!$B$77)=0),"",COUNTIF($BC$13:$BC$43,コード表!$B$77)+COUNTIF($BC$84:$BC$114,コード表!$B$77))</f>
        <v/>
      </c>
      <c r="AE124" s="236"/>
      <c r="AF124" s="236" t="str">
        <f>IF((COUNTIF($BC$13:$BC$43,コード表!$B$78)+COUNTIF($BC$84:$BC$114,コード表!$B$78)=0),"",COUNTIF($BC$13:$BC$43,コード表!$B$78)+COUNTIF($BC$84:$BC$114,コード表!$B$78))</f>
        <v/>
      </c>
      <c r="AG124" s="236"/>
      <c r="AH124" s="236" t="str">
        <f>IF((COUNTIF($BC$13:$BC$43,コード表!$B$79)+COUNTIF($BC$84:$BC$114,コード表!$B$79)=0),"",COUNTIF($BC$13:$BC$43,コード表!$B$79)+COUNTIF($BC$84:$BC$114,コード表!$B$79))</f>
        <v/>
      </c>
      <c r="AI124" s="236"/>
      <c r="AJ124" s="236" t="str">
        <f>IF((COUNTIF($BC$13:$BC$43,コード表!$B$80)+COUNTIF($BC$84:$BC$114,コード表!$B$80)=0),"",COUNTIF($BC$13:$BC$43,コード表!$B$80)+COUNTIF($BC$84:$BC$114,コード表!$B$80))</f>
        <v/>
      </c>
      <c r="AK124" s="236"/>
      <c r="AL124" s="236" t="str">
        <f>IF((COUNTIF($BC$13:$BC$43,コード表!$B$81)+COUNTIF($BC$84:$BC$114,コード表!$B$81)=0),"",COUNTIF($BC$13:$BC$43,コード表!$B$81)+COUNTIF($BC$84:$BC$114,コード表!$B$81))</f>
        <v/>
      </c>
      <c r="AM124" s="236"/>
      <c r="AN124" s="236" t="str">
        <f>IF((COUNTIF($BC$13:$BC$43,コード表!$B$82)+COUNTIF($BC$84:$BC$114,コード表!$B$82)=0),"",COUNTIF($BC$13:$BC$43,コード表!$B$82)+COUNTIF($BC$84:$BC$114,コード表!$B$82))</f>
        <v/>
      </c>
      <c r="AO124" s="237"/>
      <c r="AP124" s="46"/>
      <c r="AQ124" s="4"/>
      <c r="AR124" s="4"/>
      <c r="AS124" s="4"/>
      <c r="AT124" s="46"/>
      <c r="AU124" s="8"/>
      <c r="AV124" s="59"/>
      <c r="AW124" s="59"/>
      <c r="AX124" s="59"/>
      <c r="AY124" s="59"/>
      <c r="AZ124" s="59"/>
      <c r="BA124" s="59"/>
      <c r="BB124" s="59"/>
      <c r="BC124" s="59"/>
      <c r="BD124" s="59"/>
      <c r="BE124" s="60"/>
      <c r="BF124" s="60"/>
      <c r="BG124" s="60"/>
      <c r="BH124" s="60"/>
      <c r="BI124" s="60"/>
      <c r="BJ124" s="60"/>
      <c r="BK124" s="60"/>
    </row>
    <row r="125" spans="1:78" s="1" customFormat="1" ht="33" customHeight="1">
      <c r="A125" s="2"/>
      <c r="B125" s="14"/>
      <c r="C125" s="269"/>
      <c r="D125" s="270"/>
      <c r="E125" s="270"/>
      <c r="F125" s="270"/>
      <c r="G125" s="270"/>
      <c r="H125" s="270"/>
      <c r="I125" s="270"/>
      <c r="J125" s="413" t="s">
        <v>318</v>
      </c>
      <c r="K125" s="414"/>
      <c r="L125" s="413" t="s">
        <v>320</v>
      </c>
      <c r="M125" s="414"/>
      <c r="N125" s="413" t="s">
        <v>322</v>
      </c>
      <c r="O125" s="414"/>
      <c r="P125" s="413" t="s">
        <v>324</v>
      </c>
      <c r="Q125" s="414"/>
      <c r="R125" s="411" t="s">
        <v>326</v>
      </c>
      <c r="S125" s="411"/>
      <c r="T125" s="411" t="s">
        <v>328</v>
      </c>
      <c r="U125" s="411"/>
      <c r="V125" s="411" t="s">
        <v>330</v>
      </c>
      <c r="W125" s="411"/>
      <c r="X125" s="411" t="s">
        <v>332</v>
      </c>
      <c r="Y125" s="411"/>
      <c r="Z125" s="411" t="s">
        <v>334</v>
      </c>
      <c r="AA125" s="411"/>
      <c r="AB125" s="411" t="s">
        <v>336</v>
      </c>
      <c r="AC125" s="411"/>
      <c r="AD125" s="411" t="s">
        <v>338</v>
      </c>
      <c r="AE125" s="411"/>
      <c r="AF125" s="411" t="s">
        <v>340</v>
      </c>
      <c r="AG125" s="411"/>
      <c r="AH125" s="411" t="s">
        <v>342</v>
      </c>
      <c r="AI125" s="411"/>
      <c r="AJ125" s="411" t="s">
        <v>344</v>
      </c>
      <c r="AK125" s="411"/>
      <c r="AL125" s="411" t="s">
        <v>346</v>
      </c>
      <c r="AM125" s="411"/>
      <c r="AN125" s="411" t="s">
        <v>348</v>
      </c>
      <c r="AO125" s="412"/>
      <c r="AP125" s="46"/>
      <c r="AQ125" s="4"/>
      <c r="AR125" s="4"/>
      <c r="AS125" s="4"/>
      <c r="AT125" s="46"/>
      <c r="AU125" s="8"/>
      <c r="AV125" s="59"/>
      <c r="AW125" s="59"/>
      <c r="AX125" s="59"/>
      <c r="AY125" s="59"/>
      <c r="AZ125" s="59"/>
      <c r="BA125" s="59"/>
      <c r="BB125" s="59"/>
      <c r="BC125" s="59"/>
      <c r="BD125" s="59"/>
      <c r="BE125" s="60"/>
      <c r="BF125" s="60"/>
      <c r="BG125" s="60"/>
      <c r="BH125" s="60"/>
      <c r="BI125" s="60"/>
      <c r="BJ125" s="60"/>
      <c r="BK125" s="60"/>
    </row>
    <row r="126" spans="1:78" s="1" customFormat="1" ht="22.5" customHeight="1" thickBot="1">
      <c r="A126" s="2"/>
      <c r="B126" s="14"/>
      <c r="C126" s="271"/>
      <c r="D126" s="272"/>
      <c r="E126" s="272"/>
      <c r="F126" s="272"/>
      <c r="G126" s="272"/>
      <c r="H126" s="272"/>
      <c r="I126" s="272"/>
      <c r="J126" s="418" t="str">
        <f>IF((COUNTIF($BC$13:$BC$43,コード表!$B$83)+COUNTIF($BC$84:$BC$114,コード表!$B$83)=0),"",COUNTIF($BC$13:$BC$43,コード表!$B$83)+COUNTIF($BC$84:$BC$114,コード表!$B$83))</f>
        <v/>
      </c>
      <c r="K126" s="419"/>
      <c r="L126" s="418" t="str">
        <f>IF((COUNTIF($BC$13:$BC$43,コード表!$B$84)+COUNTIF($BC$84:$BC$114,コード表!$B$84)=0),"",COUNTIF($BC$13:$BC$43,コード表!$B$84)+COUNTIF($BC$84:$BC$114,コード表!$B$84))</f>
        <v/>
      </c>
      <c r="M126" s="419"/>
      <c r="N126" s="418" t="str">
        <f>IF((COUNTIF($BC$13:$BC$43,コード表!$B$85)+COUNTIF($BC$84:$BC$114,コード表!$B$85)=0),"",COUNTIF($BC$13:$BC$43,コード表!$B$85)+COUNTIF($BC$84:$BC$114,コード表!$B$85))</f>
        <v/>
      </c>
      <c r="O126" s="419"/>
      <c r="P126" s="418" t="str">
        <f>IF((COUNTIF($BC$13:$BC$43,コード表!$B$86)+COUNTIF($BC$84:$BC$114,コード表!$B$86)=0),"",COUNTIF($BC$13:$BC$43,コード表!$B$86)+COUNTIF($BC$84:$BC$114,コード表!$B$86))</f>
        <v/>
      </c>
      <c r="Q126" s="419"/>
      <c r="R126" s="418" t="str">
        <f>IF((COUNTIF($BC$13:$BC$43,コード表!$B$87)+COUNTIF($BC$84:$BC$114,コード表!$B$87)=0),"",COUNTIF($BC$13:$BC$43,コード表!$B$87)+COUNTIF($BC$84:$BC$114,コード表!$B$87))</f>
        <v/>
      </c>
      <c r="S126" s="419"/>
      <c r="T126" s="418" t="str">
        <f>IF((COUNTIF($BC$13:$BC$43,コード表!$B$88)+COUNTIF($BC$84:$BC$114,コード表!$B$88)=0),"",COUNTIF($BC$13:$BC$43,コード表!$B$88)+COUNTIF($BC$84:$BC$114,コード表!$B$88))</f>
        <v/>
      </c>
      <c r="U126" s="419"/>
      <c r="V126" s="418" t="str">
        <f>IF((COUNTIF($BC$13:$BC$43,コード表!$B$89)+COUNTIF($BC$84:$BC$114,コード表!$B$89)=0),"",COUNTIF($BC$13:$BC$43,コード表!$B$89)+COUNTIF($BC$84:$BC$114,コード表!$B$89))</f>
        <v/>
      </c>
      <c r="W126" s="419"/>
      <c r="X126" s="418" t="str">
        <f>IF((COUNTIF($BC$13:$BC$43,コード表!$B$90)+COUNTIF($BC$84:$BC$114,コード表!$B$90)=0),"",COUNTIF($BC$13:$BC$43,コード表!$B$90)+COUNTIF($BC$84:$BC$114,コード表!$B$90))</f>
        <v/>
      </c>
      <c r="Y126" s="419"/>
      <c r="Z126" s="418" t="str">
        <f>IF((COUNTIF($BC$13:$BC$43,コード表!$B$91)+COUNTIF($BC$84:$BC$114,コード表!$B$91)=0),"",COUNTIF($BC$13:$BC$43,コード表!$B$91)+COUNTIF($BC$84:$BC$114,コード表!$B$91))</f>
        <v/>
      </c>
      <c r="AA126" s="419"/>
      <c r="AB126" s="418" t="str">
        <f>IF((COUNTIF($BC$13:$BC$43,コード表!$B$92)+COUNTIF($BC$84:$BC$114,コード表!$B$92)=0),"",COUNTIF($BC$13:$BC$43,コード表!$B$92)+COUNTIF($BC$84:$BC$114,コード表!$B$92))</f>
        <v/>
      </c>
      <c r="AC126" s="419"/>
      <c r="AD126" s="418" t="str">
        <f>IF((COUNTIF($BC$13:$BC$43,コード表!$B$93)+COUNTIF($BC$84:$BC$114,コード表!$B$93)=0),"",COUNTIF($BC$13:$BC$43,コード表!$B$93)+COUNTIF($BC$84:$BC$114,コード表!$B$93))</f>
        <v/>
      </c>
      <c r="AE126" s="419"/>
      <c r="AF126" s="418" t="str">
        <f>IF((COUNTIF($BC$13:$BC$43,コード表!$B$94)+COUNTIF($BC$84:$BC$114,コード表!$B$94)=0),"",COUNTIF($BC$13:$BC$43,コード表!$B$94)+COUNTIF($BC$84:$BC$114,コード表!$B$94))</f>
        <v/>
      </c>
      <c r="AG126" s="419"/>
      <c r="AH126" s="418" t="str">
        <f>IF((COUNTIF($BC$13:$BC$43,コード表!$B$95)+COUNTIF($BC$84:$BC$114,コード表!$B$95)=0),"",COUNTIF($BC$13:$BC$43,コード表!$B$95)+COUNTIF($BC$84:$BC$114,コード表!$B$95))</f>
        <v/>
      </c>
      <c r="AI126" s="419"/>
      <c r="AJ126" s="418" t="str">
        <f>IF((COUNTIF($BC$13:$BC$43,コード表!$B$96)+COUNTIF($BC$84:$BC$114,コード表!$B$96)=0),"",COUNTIF($BC$13:$BC$43,コード表!$B$96)+COUNTIF($BC$84:$BC$114,コード表!$B$96))</f>
        <v/>
      </c>
      <c r="AK126" s="419"/>
      <c r="AL126" s="418" t="str">
        <f>IF((COUNTIF($BC$13:$BC$43,コード表!$B$97)+COUNTIF($BC$84:$BC$114,コード表!$B$97)=0),"",COUNTIF($BC$13:$BC$43,コード表!$B$97)+COUNTIF($BC$84:$BC$114,コード表!$B$97))</f>
        <v/>
      </c>
      <c r="AM126" s="419"/>
      <c r="AN126" s="418" t="str">
        <f>IF((COUNTIF($BC$13:$BC$43,コード表!$B$98)+COUNTIF($BC$84:$BC$114,コード表!$B$98)=0),"",COUNTIF($BC$13:$BC$43,コード表!$B$98)+COUNTIF($BC$84:$BC$114,コード表!$B$98))</f>
        <v/>
      </c>
      <c r="AO126" s="420"/>
      <c r="AP126" s="46"/>
      <c r="AQ126" s="4"/>
      <c r="AR126" s="4"/>
      <c r="AS126" s="4"/>
      <c r="AT126" s="46"/>
      <c r="AU126" s="8"/>
      <c r="AV126" s="59"/>
      <c r="AW126" s="59"/>
      <c r="AX126" s="59"/>
      <c r="AY126" s="59"/>
      <c r="AZ126" s="59"/>
      <c r="BA126" s="59"/>
      <c r="BB126" s="59"/>
      <c r="BC126" s="59"/>
      <c r="BD126" s="59"/>
      <c r="BE126" s="60"/>
      <c r="BF126" s="60"/>
      <c r="BG126" s="60"/>
      <c r="BH126" s="60"/>
      <c r="BI126" s="60"/>
      <c r="BJ126" s="60"/>
      <c r="BK126" s="60"/>
    </row>
    <row r="127" spans="1:78" s="1" customFormat="1" ht="33" customHeight="1" thickTop="1">
      <c r="A127" s="2"/>
      <c r="B127" s="14"/>
      <c r="C127" s="267" t="s">
        <v>285</v>
      </c>
      <c r="D127" s="268"/>
      <c r="E127" s="268"/>
      <c r="F127" s="268"/>
      <c r="G127" s="268"/>
      <c r="H127" s="268"/>
      <c r="I127" s="268"/>
      <c r="J127" s="421" t="s">
        <v>286</v>
      </c>
      <c r="K127" s="421"/>
      <c r="L127" s="421" t="s">
        <v>288</v>
      </c>
      <c r="M127" s="421"/>
      <c r="N127" s="421" t="s">
        <v>290</v>
      </c>
      <c r="O127" s="421"/>
      <c r="P127" s="421" t="s">
        <v>292</v>
      </c>
      <c r="Q127" s="421"/>
      <c r="R127" s="415" t="s">
        <v>294</v>
      </c>
      <c r="S127" s="416"/>
      <c r="T127" s="415" t="s">
        <v>296</v>
      </c>
      <c r="U127" s="416"/>
      <c r="V127" s="415" t="s">
        <v>298</v>
      </c>
      <c r="W127" s="416"/>
      <c r="X127" s="415" t="s">
        <v>300</v>
      </c>
      <c r="Y127" s="416"/>
      <c r="Z127" s="415" t="s">
        <v>302</v>
      </c>
      <c r="AA127" s="416"/>
      <c r="AB127" s="415" t="s">
        <v>304</v>
      </c>
      <c r="AC127" s="416"/>
      <c r="AD127" s="415" t="s">
        <v>306</v>
      </c>
      <c r="AE127" s="416"/>
      <c r="AF127" s="415" t="s">
        <v>308</v>
      </c>
      <c r="AG127" s="416"/>
      <c r="AH127" s="415" t="s">
        <v>310</v>
      </c>
      <c r="AI127" s="416"/>
      <c r="AJ127" s="415" t="s">
        <v>312</v>
      </c>
      <c r="AK127" s="416"/>
      <c r="AL127" s="415" t="s">
        <v>314</v>
      </c>
      <c r="AM127" s="416"/>
      <c r="AN127" s="415" t="s">
        <v>316</v>
      </c>
      <c r="AO127" s="417"/>
      <c r="AP127" s="46"/>
      <c r="AQ127" s="4"/>
      <c r="AR127" s="4"/>
      <c r="AS127" s="4"/>
      <c r="AT127" s="46"/>
      <c r="AU127" s="8"/>
      <c r="AV127" s="59"/>
      <c r="AW127" s="59"/>
      <c r="AX127" s="59"/>
      <c r="AY127" s="59"/>
      <c r="AZ127" s="59"/>
      <c r="BA127" s="59"/>
      <c r="BB127" s="59"/>
      <c r="BC127" s="59"/>
      <c r="BD127" s="59"/>
      <c r="BE127" s="60"/>
      <c r="BF127" s="60"/>
      <c r="BG127" s="60"/>
      <c r="BH127" s="60"/>
      <c r="BI127" s="60"/>
      <c r="BJ127" s="60"/>
      <c r="BK127" s="60"/>
    </row>
    <row r="128" spans="1:78" s="1" customFormat="1" ht="22.5" customHeight="1">
      <c r="A128" s="2"/>
      <c r="B128" s="14"/>
      <c r="C128" s="269"/>
      <c r="D128" s="270"/>
      <c r="E128" s="270"/>
      <c r="F128" s="270"/>
      <c r="G128" s="270"/>
      <c r="H128" s="270"/>
      <c r="I128" s="270"/>
      <c r="J128" s="236" t="str">
        <f>IF((COUNTIF($BD$13:$BD$43,コード表!$B$99)+COUNTIF($BD$84:$BD$114,コード表!$B$99)=0),"",COUNTIF($BD$13:$BD$43,コード表!$B$99)+COUNTIF($BD$84:$BD$114,コード表!$B$99))</f>
        <v/>
      </c>
      <c r="K128" s="236"/>
      <c r="L128" s="236" t="str">
        <f>IF((COUNTIF($BD$13:$BD$43,コード表!$B$100)+COUNTIF($BD$84:$BD$114,コード表!$B$100)=0),"",COUNTIF($BD$13:$BD$43,コード表!$B$100)+COUNTIF($BD$84:$BD$114,コード表!$B$100))</f>
        <v/>
      </c>
      <c r="M128" s="236"/>
      <c r="N128" s="236" t="str">
        <f>IF((COUNTIF($BD$13:$BD$43,コード表!$B$101)+COUNTIF($BD$84:$BD$114,コード表!$B$101)=0),"",COUNTIF($BD$13:$BD$43,コード表!$B$101)+COUNTIF($BD$84:$BD$114,コード表!$B$101))</f>
        <v/>
      </c>
      <c r="O128" s="236"/>
      <c r="P128" s="236" t="str">
        <f>IF((COUNTIF($BD$13:$BD$43,コード表!$B$102)+COUNTIF($BD$84:$BD$114,コード表!$B$102)=0),"",COUNTIF($BD$13:$BD$43,コード表!$B$102)+COUNTIF($BD$84:$BD$114,コード表!$B$102))</f>
        <v/>
      </c>
      <c r="Q128" s="236"/>
      <c r="R128" s="236" t="str">
        <f>IF((COUNTIF($BD$13:$BD$43,コード表!$B$103)+COUNTIF($BD$84:$BD$114,コード表!$B$103)=0),"",COUNTIF($BD$13:$BD$43,コード表!$B$103)+COUNTIF($BD$84:$BD$114,コード表!$B$103))</f>
        <v/>
      </c>
      <c r="S128" s="236"/>
      <c r="T128" s="236" t="str">
        <f>IF((COUNTIF($BD$13:$BD$43,コード表!$B$104)+COUNTIF($BD$84:$BD$114,コード表!$B$104)=0),"",COUNTIF($BD$13:$BD$43,コード表!$B$104)+COUNTIF($BD$84:$BD$114,コード表!$B$104))</f>
        <v/>
      </c>
      <c r="U128" s="236"/>
      <c r="V128" s="236" t="str">
        <f>IF((COUNTIF($BD$13:$BD$43,コード表!$B$105)+COUNTIF($BD$84:$BD$114,コード表!$B$105)=0),"",COUNTIF($BD$13:$BD$43,コード表!$B$105)+COUNTIF($BD$84:$BD$114,コード表!$B$105))</f>
        <v/>
      </c>
      <c r="W128" s="236"/>
      <c r="X128" s="236" t="str">
        <f>IF((COUNTIF($BD$13:$BD$43,コード表!$B$106)+COUNTIF($BD$84:$BD$114,コード表!$B$106)=0),"",COUNTIF($BD$13:$BD$43,コード表!$B$106)+COUNTIF($BD$84:$BD$114,コード表!$B$106))</f>
        <v/>
      </c>
      <c r="Y128" s="236"/>
      <c r="Z128" s="236" t="str">
        <f>IF((COUNTIF($BD$13:$BD$43,コード表!$B$107)+COUNTIF($BD$84:$BD$114,コード表!$B$107)=0),"",COUNTIF($BD$13:$BD$43,コード表!$B$107)+COUNTIF($BD$84:$BD$114,コード表!$B$107))</f>
        <v/>
      </c>
      <c r="AA128" s="236"/>
      <c r="AB128" s="236" t="str">
        <f>IF((COUNTIF($BD$13:$BD$43,コード表!$B$108)+COUNTIF($BD$84:$BD$114,コード表!$B$108)=0),"",COUNTIF($BD$13:$BD$43,コード表!$B$108)+COUNTIF($BD$84:$BD$114,コード表!$B$108))</f>
        <v/>
      </c>
      <c r="AC128" s="236"/>
      <c r="AD128" s="236" t="str">
        <f>IF((COUNTIF($BD$13:$BD$43,コード表!$B$109)+COUNTIF($BD$84:$BD$114,コード表!$B$109)=0),"",COUNTIF($BD$13:$BD$43,コード表!$B$109)+COUNTIF($BD$84:$BD$114,コード表!$B$109))</f>
        <v/>
      </c>
      <c r="AE128" s="236"/>
      <c r="AF128" s="236" t="str">
        <f>IF((COUNTIF($BD$13:$BD$43,コード表!$B$110)+COUNTIF($BD$84:$BD$114,コード表!$B$110)=0),"",COUNTIF($BD$13:$BD$43,コード表!$B$110)+COUNTIF($BD$84:$BD$114,コード表!$B$110))</f>
        <v/>
      </c>
      <c r="AG128" s="236"/>
      <c r="AH128" s="236" t="str">
        <f>IF((COUNTIF($BD$13:$BD$43,コード表!$B$111)+COUNTIF($BD$84:$BD$114,コード表!$B$111)=0),"",COUNTIF($BD$13:$BD$43,コード表!$B$111)+COUNTIF($BD$84:$BD$114,コード表!$B$111))</f>
        <v/>
      </c>
      <c r="AI128" s="236"/>
      <c r="AJ128" s="236" t="str">
        <f>IF((COUNTIF($BD$13:$BD$43,コード表!$B$112)+COUNTIF($BD$84:$BD$114,コード表!$B$112)=0),"",COUNTIF($BD$13:$BD$43,コード表!$B$112)+COUNTIF($BD$84:$BD$114,コード表!$B$112))</f>
        <v/>
      </c>
      <c r="AK128" s="236"/>
      <c r="AL128" s="236" t="str">
        <f>IF((COUNTIF($BD$13:$BD$43,コード表!$B$113)+COUNTIF($BD$84:$BD$114,コード表!$B$113)=0),"",COUNTIF($BD$13:$BD$43,コード表!$B$113)+COUNTIF($BD$84:$BD$114,コード表!$B$113))</f>
        <v/>
      </c>
      <c r="AM128" s="236"/>
      <c r="AN128" s="236" t="str">
        <f>IF((COUNTIF($BD$13:$BD$43,コード表!$B$114)+COUNTIF($BD$84:$BD$114,コード表!$B$114)=0),"",COUNTIF($BD$13:$BD$43,コード表!$B$114)+COUNTIF($BD$84:$BD$114,コード表!$B$114))</f>
        <v/>
      </c>
      <c r="AO128" s="237"/>
      <c r="AP128" s="46"/>
      <c r="AQ128" s="4"/>
      <c r="AR128" s="4"/>
      <c r="AS128" s="4"/>
      <c r="AT128" s="46"/>
      <c r="AU128" s="8"/>
      <c r="AV128" s="59"/>
      <c r="AW128" s="59"/>
      <c r="AX128" s="59"/>
      <c r="AY128" s="59"/>
      <c r="AZ128" s="59"/>
      <c r="BA128" s="59"/>
      <c r="BB128" s="59"/>
      <c r="BC128" s="59"/>
      <c r="BD128" s="59"/>
      <c r="BE128" s="60"/>
      <c r="BF128" s="60"/>
      <c r="BG128" s="60"/>
      <c r="BH128" s="60"/>
      <c r="BI128" s="60"/>
      <c r="BJ128" s="60"/>
      <c r="BK128" s="60"/>
    </row>
    <row r="129" spans="1:71" s="1" customFormat="1" ht="33" customHeight="1">
      <c r="A129" s="2"/>
      <c r="B129" s="14"/>
      <c r="C129" s="269"/>
      <c r="D129" s="270"/>
      <c r="E129" s="270"/>
      <c r="F129" s="270"/>
      <c r="G129" s="270"/>
      <c r="H129" s="270"/>
      <c r="I129" s="270"/>
      <c r="J129" s="413" t="s">
        <v>318</v>
      </c>
      <c r="K129" s="414"/>
      <c r="L129" s="413" t="s">
        <v>320</v>
      </c>
      <c r="M129" s="414"/>
      <c r="N129" s="413" t="s">
        <v>322</v>
      </c>
      <c r="O129" s="414"/>
      <c r="P129" s="413" t="s">
        <v>324</v>
      </c>
      <c r="Q129" s="414"/>
      <c r="R129" s="411" t="s">
        <v>326</v>
      </c>
      <c r="S129" s="411"/>
      <c r="T129" s="411" t="s">
        <v>328</v>
      </c>
      <c r="U129" s="411"/>
      <c r="V129" s="411" t="s">
        <v>330</v>
      </c>
      <c r="W129" s="411"/>
      <c r="X129" s="411" t="s">
        <v>332</v>
      </c>
      <c r="Y129" s="411"/>
      <c r="Z129" s="411" t="s">
        <v>334</v>
      </c>
      <c r="AA129" s="411"/>
      <c r="AB129" s="411" t="s">
        <v>336</v>
      </c>
      <c r="AC129" s="411"/>
      <c r="AD129" s="411" t="s">
        <v>338</v>
      </c>
      <c r="AE129" s="411"/>
      <c r="AF129" s="411" t="s">
        <v>340</v>
      </c>
      <c r="AG129" s="411"/>
      <c r="AH129" s="411" t="s">
        <v>342</v>
      </c>
      <c r="AI129" s="411"/>
      <c r="AJ129" s="411" t="s">
        <v>344</v>
      </c>
      <c r="AK129" s="411"/>
      <c r="AL129" s="411" t="s">
        <v>346</v>
      </c>
      <c r="AM129" s="411"/>
      <c r="AN129" s="411" t="s">
        <v>348</v>
      </c>
      <c r="AO129" s="412"/>
      <c r="AP129" s="46"/>
      <c r="AQ129" s="4"/>
      <c r="AR129" s="4"/>
      <c r="AS129" s="4"/>
      <c r="AT129" s="46"/>
      <c r="AU129" s="8"/>
      <c r="AV129" s="59"/>
      <c r="AW129" s="59"/>
      <c r="AX129" s="59"/>
      <c r="AY129" s="59"/>
      <c r="AZ129" s="59"/>
      <c r="BA129" s="59"/>
      <c r="BB129" s="59"/>
      <c r="BC129" s="59"/>
      <c r="BD129" s="59"/>
      <c r="BE129" s="60"/>
      <c r="BF129" s="60"/>
      <c r="BG129" s="60"/>
      <c r="BH129" s="60"/>
      <c r="BI129" s="60"/>
      <c r="BJ129" s="60"/>
      <c r="BK129" s="60"/>
    </row>
    <row r="130" spans="1:71" s="1" customFormat="1" ht="22.5" customHeight="1" thickBot="1">
      <c r="A130" s="2"/>
      <c r="B130" s="14"/>
      <c r="C130" s="271"/>
      <c r="D130" s="272"/>
      <c r="E130" s="272"/>
      <c r="F130" s="272"/>
      <c r="G130" s="272"/>
      <c r="H130" s="272"/>
      <c r="I130" s="272"/>
      <c r="J130" s="236" t="str">
        <f>IF((COUNTIF($BD$13:$BD$43,コード表!$B$115)+COUNTIF($BD$84:$BD$114,コード表!$B$115)=0),"",COUNTIF($BD$13:$BD$43,コード表!$B$115)+COUNTIF($BD$84:$BD$114,コード表!$B$115))</f>
        <v/>
      </c>
      <c r="K130" s="236"/>
      <c r="L130" s="236" t="str">
        <f>IF((COUNTIF($BD$13:$BD$43,コード表!$B$116)+COUNTIF($BD$84:$BD$114,コード表!$B$116)=0),"",COUNTIF($BD$13:$BD$43,コード表!$B$116)+COUNTIF($BD$84:$BD$114,コード表!$B$116))</f>
        <v/>
      </c>
      <c r="M130" s="236"/>
      <c r="N130" s="236" t="str">
        <f>IF((COUNTIF($BD$13:$BD$43,コード表!$B$117)+COUNTIF($BD$84:$BD$114,コード表!$B$117)=0),"",COUNTIF($BD$13:$BD$43,コード表!$B$117)+COUNTIF($BD$84:$BD$114,コード表!$B$117))</f>
        <v/>
      </c>
      <c r="O130" s="236"/>
      <c r="P130" s="236" t="str">
        <f>IF((COUNTIF($BD$13:$BD$43,コード表!$B$118)+COUNTIF($BD$84:$BD$114,コード表!$B$118)=0),"",COUNTIF($BD$13:$BD$43,コード表!$B$118)+COUNTIF($BD$84:$BD$114,コード表!$B$118))</f>
        <v/>
      </c>
      <c r="Q130" s="236"/>
      <c r="R130" s="236" t="str">
        <f>IF((COUNTIF($BD$13:$BD$43,コード表!$B$119)+COUNTIF($BD$84:$BD$114,コード表!$B$119)=0),"",COUNTIF($BD$13:$BD$43,コード表!$B$119)+COUNTIF($BD$84:$BD$114,コード表!$B$119))</f>
        <v/>
      </c>
      <c r="S130" s="236"/>
      <c r="T130" s="236" t="str">
        <f>IF((COUNTIF($BD$13:$BD$43,コード表!$B$120)+COUNTIF($BD$84:$BD$114,コード表!$B$120)=0),"",COUNTIF($BD$13:$BD$43,コード表!$B$120)+COUNTIF($BD$84:$BD$114,コード表!$B$120))</f>
        <v/>
      </c>
      <c r="U130" s="236"/>
      <c r="V130" s="236" t="str">
        <f>IF((COUNTIF($BD$13:$BD$43,コード表!$B$121)+COUNTIF($BD$84:$BD$114,コード表!$B$121)=0),"",COUNTIF($BD$13:$BD$43,コード表!$B$121)+COUNTIF($BD$84:$BD$114,コード表!$B$121))</f>
        <v/>
      </c>
      <c r="W130" s="236"/>
      <c r="X130" s="236" t="str">
        <f>IF((COUNTIF($BD$13:$BD$43,コード表!$B$122)+COUNTIF($BD$84:$BD$114,コード表!$B$122)=0),"",COUNTIF($BD$13:$BD$43,コード表!$B$122)+COUNTIF($BD$84:$BD$114,コード表!$B$122))</f>
        <v/>
      </c>
      <c r="Y130" s="236"/>
      <c r="Z130" s="236" t="str">
        <f>IF((COUNTIF($BD$13:$BD$43,コード表!$B$123)+COUNTIF($BD$84:$BD$114,コード表!$B$123)=0),"",COUNTIF($BD$13:$BD$43,コード表!$B$123)+COUNTIF($BD$84:$BD$114,コード表!$B$123))</f>
        <v/>
      </c>
      <c r="AA130" s="236"/>
      <c r="AB130" s="236" t="str">
        <f>IF((COUNTIF($BD$13:$BD$43,コード表!$B$124)+COUNTIF($BD$84:$BD$114,コード表!$B$124)=0),"",COUNTIF($BD$13:$BD$43,コード表!$B$124)+COUNTIF($BD$84:$BD$114,コード表!$B$124))</f>
        <v/>
      </c>
      <c r="AC130" s="236"/>
      <c r="AD130" s="236" t="str">
        <f>IF((COUNTIF($BD$13:$BD$43,コード表!$B$125)+COUNTIF($BD$84:$BD$114,コード表!$B$125)=0),"",COUNTIF($BD$13:$BD$43,コード表!$B$125)+COUNTIF($BD$84:$BD$114,コード表!$B$125))</f>
        <v/>
      </c>
      <c r="AE130" s="236"/>
      <c r="AF130" s="236" t="str">
        <f>IF((COUNTIF($BD$13:$BD$43,コード表!$B$126)+COUNTIF($BD$84:$BD$114,コード表!$B$126)=0),"",COUNTIF($BD$13:$BD$43,コード表!$B$126)+COUNTIF($BD$84:$BD$114,コード表!$B$126))</f>
        <v/>
      </c>
      <c r="AG130" s="236"/>
      <c r="AH130" s="236" t="str">
        <f>IF((COUNTIF($BD$13:$BD$43,コード表!$B$127)+COUNTIF($BD$84:$BD$114,コード表!$B$127)=0),"",COUNTIF($BD$13:$BD$43,コード表!$B$127)+COUNTIF($BD$84:$BD$114,コード表!$B$127))</f>
        <v/>
      </c>
      <c r="AI130" s="236"/>
      <c r="AJ130" s="236" t="str">
        <f>IF((COUNTIF($BD$13:$BD$43,コード表!$B$128)+COUNTIF($BD$84:$BD$114,コード表!$B$128)=0),"",COUNTIF($BD$13:$BD$43,コード表!$B$128)+COUNTIF($BD$84:$BD$114,コード表!$B$128))</f>
        <v/>
      </c>
      <c r="AK130" s="236"/>
      <c r="AL130" s="236" t="str">
        <f>IF((COUNTIF($BD$13:$BD$43,コード表!$B$129)+COUNTIF($BD$84:$BD$114,コード表!$B$129)=0),"",COUNTIF($BD$13:$BD$43,コード表!$B$129)+COUNTIF($BD$84:$BD$114,コード表!$B$129))</f>
        <v/>
      </c>
      <c r="AM130" s="236"/>
      <c r="AN130" s="272" t="str">
        <f>IF((COUNTIF($BD$13:$BD$43,コード表!$B$130)+COUNTIF($BD$84:$BD$114,コード表!$B$130)=0),"",COUNTIF($BD$13:$BD$43,コード表!$B$130)+COUNTIF($BD$84:$BD$114,コード表!$B$130))</f>
        <v/>
      </c>
      <c r="AO130" s="399"/>
      <c r="AP130" s="46"/>
      <c r="AQ130" s="4"/>
      <c r="AR130" s="4"/>
      <c r="AS130" s="4"/>
      <c r="AT130" s="46"/>
      <c r="AU130" s="8"/>
      <c r="AV130" s="59"/>
      <c r="AW130" s="51"/>
      <c r="AX130" s="59"/>
      <c r="AY130" s="59"/>
      <c r="AZ130" s="59"/>
      <c r="BA130" s="59"/>
      <c r="BB130" s="59"/>
      <c r="BC130" s="59"/>
      <c r="BD130" s="59"/>
      <c r="BE130" s="60"/>
      <c r="BF130" s="60"/>
      <c r="BG130" s="60"/>
      <c r="BH130" s="60"/>
      <c r="BI130" s="60"/>
      <c r="BJ130" s="60"/>
      <c r="BK130" s="60"/>
    </row>
    <row r="131" spans="1:71" s="1" customFormat="1" ht="33" customHeight="1" thickTop="1">
      <c r="A131" s="2"/>
      <c r="B131" s="14"/>
      <c r="C131" s="279" t="s">
        <v>48</v>
      </c>
      <c r="D131" s="273" t="s">
        <v>252</v>
      </c>
      <c r="E131" s="274"/>
      <c r="F131" s="284" t="s">
        <v>352</v>
      </c>
      <c r="G131" s="400"/>
      <c r="H131" s="400"/>
      <c r="I131" s="401"/>
      <c r="J131" s="408" t="s">
        <v>286</v>
      </c>
      <c r="K131" s="409"/>
      <c r="L131" s="408" t="s">
        <v>288</v>
      </c>
      <c r="M131" s="409"/>
      <c r="N131" s="408" t="s">
        <v>290</v>
      </c>
      <c r="O131" s="409"/>
      <c r="P131" s="408" t="s">
        <v>292</v>
      </c>
      <c r="Q131" s="409"/>
      <c r="R131" s="408" t="s">
        <v>294</v>
      </c>
      <c r="S131" s="409"/>
      <c r="T131" s="408" t="s">
        <v>296</v>
      </c>
      <c r="U131" s="409"/>
      <c r="V131" s="408" t="s">
        <v>298</v>
      </c>
      <c r="W131" s="409"/>
      <c r="X131" s="408" t="s">
        <v>300</v>
      </c>
      <c r="Y131" s="409"/>
      <c r="Z131" s="408" t="s">
        <v>302</v>
      </c>
      <c r="AA131" s="409"/>
      <c r="AB131" s="408" t="s">
        <v>304</v>
      </c>
      <c r="AC131" s="409"/>
      <c r="AD131" s="408" t="s">
        <v>306</v>
      </c>
      <c r="AE131" s="409"/>
      <c r="AF131" s="408" t="s">
        <v>308</v>
      </c>
      <c r="AG131" s="410"/>
      <c r="AH131" s="194" t="s">
        <v>260</v>
      </c>
      <c r="AI131" s="197" t="s">
        <v>267</v>
      </c>
      <c r="AJ131" s="78">
        <v>1</v>
      </c>
      <c r="AK131" s="78">
        <v>2</v>
      </c>
      <c r="AL131" s="78">
        <v>3</v>
      </c>
      <c r="AM131" s="78">
        <v>4</v>
      </c>
      <c r="AN131" s="78">
        <v>5</v>
      </c>
      <c r="AO131" s="79">
        <v>6</v>
      </c>
      <c r="AP131" s="4"/>
      <c r="AQ131" s="4"/>
      <c r="AR131" s="46"/>
      <c r="AS131" s="4"/>
      <c r="AT131" s="46"/>
      <c r="AU131" s="8"/>
      <c r="AV131" s="59"/>
      <c r="AW131" s="59"/>
      <c r="AX131" s="59"/>
      <c r="AY131" s="59"/>
      <c r="AZ131" s="59"/>
      <c r="BA131" s="59"/>
      <c r="BB131" s="59"/>
      <c r="BC131" s="60"/>
      <c r="BD131" s="60"/>
      <c r="BE131" s="60"/>
      <c r="BF131" s="60"/>
      <c r="BG131" s="60"/>
      <c r="BH131" s="60"/>
      <c r="BI131" s="60"/>
    </row>
    <row r="132" spans="1:71" s="1" customFormat="1" ht="17.25" customHeight="1">
      <c r="A132" s="2"/>
      <c r="B132" s="14"/>
      <c r="C132" s="280"/>
      <c r="D132" s="275"/>
      <c r="E132" s="276"/>
      <c r="F132" s="402"/>
      <c r="G132" s="403"/>
      <c r="H132" s="403"/>
      <c r="I132" s="404"/>
      <c r="J132" s="291" t="str">
        <f>IF((COUNTIF($BI$13:$BL$43,コード表!$B$131)+COUNTIF($BI$84:$BL$114,コード表!$B$131)+COUNTIF($BI$13:$BL$43,コード表!$B$143)+COUNTIF($BI$84:$BL$114,コード表!$B$143)=0),"",COUNTIF($BI$13:$BL$43,コード表!$B$131)+COUNTIF($BI$84:$BL$114,コード表!$B$131)+COUNTIF($BI$13:$BL$43,コード表!$B$143)+COUNTIF($BI$84:$BL$114,コード表!$B$143))</f>
        <v/>
      </c>
      <c r="K132" s="291"/>
      <c r="L132" s="291" t="str">
        <f>IF((COUNTIF($BI$13:$BL$43,コード表!$B$132)+COUNTIF($BI$84:$BL$114,コード表!$B$132)+COUNTIF($BI$13:$BL$43,コード表!$B$144)+COUNTIF($BI$84:$BL$114,コード表!$B$144)=0),"",COUNTIF($BI$13:$BL$43,コード表!$B$132)+COUNTIF($BI$84:$BL$114,コード表!$B$132)+COUNTIF($BI$13:$BL$43,コード表!$B$144)+COUNTIF($BI$84:$BL$114,コード表!$B$144))</f>
        <v/>
      </c>
      <c r="M132" s="291"/>
      <c r="N132" s="291" t="str">
        <f>IF((COUNTIF($BI$13:$BL$43,コード表!$B$133)+COUNTIF($BI$84:$BL$114,コード表!$B$133)+COUNTIF($BI$13:$BL$43,コード表!$B$145)+COUNTIF($BI$84:$BL$114,コード表!$B$145)=0),"",COUNTIF($BI$13:$BL$43,コード表!$B$133)+COUNTIF($BI$84:$BL$114,コード表!$B$133)+COUNTIF($BI$13:$BL$43,コード表!$B$145)+COUNTIF($BI$84:$BL$114,コード表!$B$145))</f>
        <v/>
      </c>
      <c r="O132" s="291"/>
      <c r="P132" s="291" t="str">
        <f>IF((COUNTIF($BI$13:$BL$43,コード表!$B$134)+COUNTIF($BI$84:$BL$114,コード表!$B$134)+COUNTIF($BI$13:$BL$43,コード表!$B$146)+COUNTIF($BI$84:$BL$114,コード表!$B$146)=0),"",COUNTIF($BI$13:$BL$43,コード表!$B$134)+COUNTIF($BI$84:$BL$114,コード表!$B$134)+COUNTIF($BI$13:$BL$43,コード表!$B$146)+COUNTIF($BI$84:$BL$114,コード表!$B$146))</f>
        <v/>
      </c>
      <c r="Q132" s="291"/>
      <c r="R132" s="359" t="str">
        <f>IF(COUNTIFS($BI$13:$BL$43,コード表!$B$135,$BU$13:$BX$43,0)+COUNTIFS($BI$13:$BL$43,コード表!$B$147,$BU$13:$BX$43,0)+COUNTIFS($BI$84:$BL$114,コード表!$B$135,$BU$84:$BX$114,0)+COUNTIFS($BI$84:$BL$114,コード表!$B$147,$BU$84:$BX$114,0)=0,"",COUNTIFS($BI$13:$BL$43,コード表!$B$135,$BU$13:$BX$43,0)+COUNTIFS($BI$13:$BL$43,コード表!$B$147,$BU$13:$BX$43,0)+COUNTIFS($BI$84:$BL$114,コード表!$B$135,$BU$84:$BX$114,0)+COUNTIFS($BI$84:$BL$114,コード表!$B$147,$BU$84:$BX$114,0))</f>
        <v/>
      </c>
      <c r="S132" s="359"/>
      <c r="T132" s="291" t="str">
        <f>IF((COUNTIF($BI$13:$BL$43,コード表!$B$136)+COUNTIF($BI$84:$BL$114,コード表!$B$136)+COUNTIF($BI$13:$BL$43,コード表!$B$148)+COUNTIF($BI$84:$BL$114,コード表!$B$148)=0),"",COUNTIF($BI$13:$BL$43,コード表!$B$136)+COUNTIF($BI$84:$BL$114,コード表!$B$136)+COUNTIF($BI$13:$BL$43,コード表!$B$148)+COUNTIF($BI$84:$BL$114,コード表!$B$148))</f>
        <v/>
      </c>
      <c r="U132" s="291"/>
      <c r="V132" s="291" t="str">
        <f>IF((COUNTIF($BI$13:$BL$43,コード表!$B$137)+COUNTIF($BI$84:$BL$114,コード表!$B$137)+COUNTIF($BI$13:$BL$43,コード表!$B$149)+COUNTIF($BI$84:$BL$114,コード表!$B$149)=0),"",COUNTIF($BI$13:$BL$43,コード表!$B$137)+COUNTIF($BI$84:$BL$114,コード表!$B$137)+COUNTIF($BI$13:$BL$43,コード表!$B$149)+COUNTIF($BI$84:$BL$114,コード表!$B$149))</f>
        <v/>
      </c>
      <c r="W132" s="291"/>
      <c r="X132" s="291" t="str">
        <f>IF((COUNTIF($BI$13:$BL$43,コード表!$B$138)+COUNTIF($BI$84:$BL$114,コード表!$B$138)+COUNTIF($BI$13:$BL$43,コード表!$B$150)+COUNTIF($BI$84:$BL$114,コード表!$B$150)=0),"",COUNTIF($BI$13:$BL$43,コード表!$B$138)+COUNTIF($BI$84:$BL$114,コード表!$B$138)+COUNTIF($BI$13:$BL$43,コード表!$B$150)+COUNTIF($BI$84:$BL$114,コード表!$B$150))</f>
        <v/>
      </c>
      <c r="Y132" s="291"/>
      <c r="Z132" s="291" t="str">
        <f>IF((COUNTIF($BI$13:$BL$43,コード表!$B$139)+COUNTIF($BI$84:$BL$114,コード表!$B$139)+COUNTIF($BI$13:$BL$43,コード表!$B$151)+COUNTIF($BI$84:$BL$114,コード表!$B$151)=0),"",COUNTIF($BI$13:$BL$43,コード表!$B$139)+COUNTIF($BI$84:$BL$114,コード表!$B$139)+COUNTIF($BI$13:$BL$43,コード表!$B$151)+COUNTIF($BI$84:$BL$114,コード表!$B$151))</f>
        <v/>
      </c>
      <c r="AA132" s="291"/>
      <c r="AB132" s="291" t="str">
        <f>IF((COUNTIF($BI$13:$BL$43,コード表!$B$140)+COUNTIF($BI$84:$BL$114,コード表!$B$140)+COUNTIF($BI$13:$BL$43,コード表!$B$152)+COUNTIF($BI$84:$BL$114,コード表!$B$152)=0),"",COUNTIF($BI$13:$BL$43,コード表!$B$140)+COUNTIF($BI$84:$BL$114,コード表!$B$140)+COUNTIF($BI$13:$BL$43,コード表!$B$152)+COUNTIF($BI$84:$BL$114,コード表!$B$152))</f>
        <v/>
      </c>
      <c r="AC132" s="291"/>
      <c r="AD132" s="291" t="str">
        <f>IF((COUNTIF($BI$13:$BL$43,コード表!$B$141)+COUNTIF($BI$84:$BL$114,コード表!$B$141)+COUNTIF($BI$13:$BL$43,コード表!$B$153)+COUNTIF($BI$84:$BL$114,コード表!$B$153)=0),"",COUNTIF($BI$13:$BL$43,コード表!$B$141)+COUNTIF($BI$84:$BL$114,コード表!$B$141)+COUNTIF($BI$13:$BL$43,コード表!$B$153)+COUNTIF($BI$84:$BL$114,コード表!$B$153))</f>
        <v/>
      </c>
      <c r="AE132" s="291"/>
      <c r="AF132" s="291" t="str">
        <f>IF((COUNTIF($BI$13:$BL$43,コード表!$B$142)+COUNTIF($BI$84:$BL$114,コード表!$B$142)+COUNTIF($BI$13:$BL$43,コード表!$B$154)+COUNTIF($BI$84:$BL$114,コード表!$B$154)=0),"",COUNTIF($BI$13:$BL$43,コード表!$B$142)+COUNTIF($BI$84:$BL$114,コード表!$B$142)+COUNTIF($BI$13:$BL$43,コード表!$B$154)+COUNTIF($BI$84:$BL$114,コード表!$B$154))</f>
        <v/>
      </c>
      <c r="AG132" s="292"/>
      <c r="AH132" s="195"/>
      <c r="AI132" s="198"/>
      <c r="AJ132" s="200">
        <f>SUMIFS($BM$13:$BM$43,$BO$13:$BO$43,コード表!$B$179)+SUMIFS($BM$84:$BM$114,$BO$84:$BO$114,コード表!$B$179)</f>
        <v>0</v>
      </c>
      <c r="AK132" s="200">
        <f>SUMIFS($BM$13:$BM$43,$BO$13:$BO$43,コード表!$B$180)+SUMIFS($BM$84:$BM$114,$BO$84:$BO$114,コード表!$B$180)</f>
        <v>0</v>
      </c>
      <c r="AL132" s="200">
        <f>SUMIFS($BM$13:$BM$43,$BO$13:$BO$43,コード表!$B$181)+SUMIFS($BM$84:$BM$114,$BO$84:$BO$114,コード表!$B$181)</f>
        <v>0</v>
      </c>
      <c r="AM132" s="200">
        <f>SUMIFS($BM$13:$BM$43,$BO$13:$BO$43,コード表!$B$182)+SUMIFS($BM$84:$BM$114,$BO$84:$BO$114,コード表!$B$182)</f>
        <v>0</v>
      </c>
      <c r="AN132" s="200">
        <f>SUMIFS($BM$13:$BM$43,$BO$13:$BO$43,コード表!$B$183)+SUMIFS($BM$84:$BM$114,$BO$84:$BO$114,コード表!$B$183)</f>
        <v>0</v>
      </c>
      <c r="AO132" s="191">
        <f>SUMIFS($BM$13:$BM$43,$BO$13:$BO$43,コード表!$B$184)+SUMIFS($BM$84:$BM$114,$BO$84:$BO$114,コード表!$B$184)</f>
        <v>0</v>
      </c>
      <c r="AP132" s="4"/>
      <c r="AQ132" s="4"/>
      <c r="AR132" s="62"/>
      <c r="AS132" s="4"/>
      <c r="AT132" s="62"/>
      <c r="AU132" s="8"/>
      <c r="AV132" s="59"/>
      <c r="AW132" s="59"/>
      <c r="AX132" s="59"/>
      <c r="AY132" s="59"/>
      <c r="AZ132" s="59"/>
      <c r="BA132" s="59"/>
      <c r="BB132" s="59"/>
      <c r="BC132" s="60"/>
      <c r="BD132" s="60"/>
      <c r="BE132" s="60"/>
      <c r="BF132" s="60"/>
      <c r="BG132" s="60"/>
      <c r="BH132" s="60"/>
      <c r="BI132" s="60"/>
    </row>
    <row r="133" spans="1:71" s="1" customFormat="1" ht="17.25" customHeight="1">
      <c r="A133" s="2"/>
      <c r="B133" s="14"/>
      <c r="C133" s="280"/>
      <c r="D133" s="275"/>
      <c r="E133" s="276"/>
      <c r="F133" s="217" t="s">
        <v>350</v>
      </c>
      <c r="G133" s="217"/>
      <c r="H133" s="217"/>
      <c r="I133" s="217"/>
      <c r="J133" s="291" t="str">
        <f>IF((COUNTIF($BI$13:$BL$43,コード表!$B$155)+COUNTIF($BI$84:$BL$114,コード表!$B$155)=0),"",COUNTIF($BI$13:$BL$43,コード表!$B$155)+COUNTIF($BI$84:$BL$114,コード表!$B$155))</f>
        <v/>
      </c>
      <c r="K133" s="291"/>
      <c r="L133" s="291" t="str">
        <f>IF((COUNTIF($BI$13:$BL$43,コード表!$B$156)+COUNTIF($BI$84:$BL$114,コード表!$B$156)=0),"",COUNTIF($BI$13:$BL$43,コード表!$B$156)+COUNTIF($BI$84:$BL$114,コード表!$B$156))</f>
        <v/>
      </c>
      <c r="M133" s="291"/>
      <c r="N133" s="291" t="str">
        <f>IF((COUNTIF($BI$13:$BL$43,コード表!$B$157)+COUNTIF($BI$84:$BL$114,コード表!$B$157)=0),"",COUNTIF($BI$13:$BL$43,コード表!$B$157)+COUNTIF($BI$84:$BL$114,コード表!$B$157))</f>
        <v/>
      </c>
      <c r="O133" s="291"/>
      <c r="P133" s="291" t="str">
        <f>IF((COUNTIF($BI$13:$BL$43,コード表!$B$158)+COUNTIF($BI$84:$BL$114,コード表!$B$158)=0),"",COUNTIF($BI$13:$BL$43,コード表!$B$158)+COUNTIF($BI$84:$BL$114,コード表!$B$158))</f>
        <v/>
      </c>
      <c r="Q133" s="291"/>
      <c r="R133" s="291" t="str">
        <f>IF((COUNTIF($BI$13:$BL$43,コード表!$B$159)+COUNTIF($BI$84:$BL$114,コード表!$B$159)=0),"",COUNTIF($BI$13:$BL$43,コード表!$B$159)+COUNTIF($BI$84:$BL$114,コード表!$B$159))</f>
        <v/>
      </c>
      <c r="S133" s="291"/>
      <c r="T133" s="291" t="str">
        <f>IF((COUNTIF($BI$13:$BL$43,コード表!$B$160)+COUNTIF($BI$84:$BL$114,コード表!$B$160)=0),"",COUNTIF($BI$13:$BL$43,コード表!$B$160)+COUNTIF($BI$84:$BL$114,コード表!$B$160))</f>
        <v/>
      </c>
      <c r="U133" s="291"/>
      <c r="V133" s="291" t="str">
        <f>IF((COUNTIF($BI$13:$BL$43,コード表!$B$161)+COUNTIF($BI$84:$BL$114,コード表!$B$161)=0),"",COUNTIF($BI$13:$BL$43,コード表!$B$161)+COUNTIF($BI$84:$BL$114,コード表!$B$161))</f>
        <v/>
      </c>
      <c r="W133" s="291"/>
      <c r="X133" s="291" t="str">
        <f>IF((COUNTIF($BI$13:$BL$43,コード表!$B$162)+COUNTIF($BI$84:$BL$114,コード表!$B$162)=0),"",COUNTIF($BI$13:$BL$43,コード表!$B$162)+COUNTIF($BI$84:$BL$114,コード表!$B$162))</f>
        <v/>
      </c>
      <c r="Y133" s="291"/>
      <c r="Z133" s="291" t="str">
        <f>IF((COUNTIF($BI$13:$BL$43,コード表!$B$163)+COUNTIF($BI$84:$BL$114,コード表!$B$163)=0),"",COUNTIF($BI$13:$BL$43,コード表!$B$163)+COUNTIF($BI$84:$BL$114,コード表!$B$163))</f>
        <v/>
      </c>
      <c r="AA133" s="291"/>
      <c r="AB133" s="291" t="str">
        <f>IF((COUNTIF($BI$13:$BL$43,コード表!$B$164)+COUNTIF($BI$84:$BL$114,コード表!$B$164)=0),"",COUNTIF($BI$13:$BL$43,コード表!$B$164)+COUNTIF($BI$84:$BL$114,コード表!$B$164))</f>
        <v/>
      </c>
      <c r="AC133" s="291"/>
      <c r="AD133" s="291" t="str">
        <f>IF((COUNTIF($BI$13:$BL$43,コード表!$B$165)+COUNTIF($BI$84:$BL$114,コード表!$B$165)=0),"",COUNTIF($BI$13:$BL$43,コード表!$B$165)+COUNTIF($BI$84:$BL$114,コード表!$B$165))</f>
        <v/>
      </c>
      <c r="AE133" s="291"/>
      <c r="AF133" s="291" t="str">
        <f>IF((COUNTIF($BI$13:$BL$43,コード表!$B$166)+COUNTIF($BI$84:$BL$114,コード表!$B$166)=0),"",COUNTIF($BI$13:$BL$43,コード表!$B$166)+COUNTIF($BI$84:$BL$114,コード表!$B$166))</f>
        <v/>
      </c>
      <c r="AG133" s="292"/>
      <c r="AH133" s="195"/>
      <c r="AI133" s="198"/>
      <c r="AJ133" s="201"/>
      <c r="AK133" s="201"/>
      <c r="AL133" s="201"/>
      <c r="AM133" s="201"/>
      <c r="AN133" s="201"/>
      <c r="AO133" s="192"/>
      <c r="AP133" s="4"/>
      <c r="AQ133" s="4"/>
      <c r="AR133" s="62"/>
      <c r="AS133" s="4"/>
      <c r="AT133" s="62"/>
      <c r="AU133" s="8"/>
      <c r="AV133" s="59"/>
      <c r="AW133" s="59"/>
      <c r="AX133" s="59"/>
      <c r="AY133" s="59"/>
      <c r="AZ133" s="59"/>
      <c r="BA133" s="59"/>
      <c r="BB133" s="60"/>
      <c r="BC133" s="60"/>
      <c r="BD133" s="60"/>
      <c r="BE133" s="60"/>
      <c r="BF133" s="60"/>
      <c r="BG133" s="60"/>
      <c r="BH133" s="60"/>
      <c r="BI133" s="60"/>
    </row>
    <row r="134" spans="1:71" s="1" customFormat="1" ht="17.25" customHeight="1" thickBot="1">
      <c r="A134" s="2"/>
      <c r="B134" s="14"/>
      <c r="C134" s="281"/>
      <c r="D134" s="277"/>
      <c r="E134" s="278"/>
      <c r="F134" s="219" t="s">
        <v>351</v>
      </c>
      <c r="G134" s="219"/>
      <c r="H134" s="219"/>
      <c r="I134" s="219"/>
      <c r="J134" s="259" t="str">
        <f>IF((COUNTIF($BI$13:$BL$43,コード表!$B$167)+COUNTIF($BI$84:$BL$114,コード表!$B$167)=0),"",COUNTIF($BI$13:$BL$43,コード表!$B$167)+COUNTIF($BI$84:$BL$114,コード表!$B$167))</f>
        <v/>
      </c>
      <c r="K134" s="259"/>
      <c r="L134" s="259" t="str">
        <f>IF((COUNTIF($BI$13:$BL$43,コード表!$B$168)+COUNTIF($BI$84:$BL$114,コード表!$B$168)=0),"",COUNTIF($BI$13:$BL$43,コード表!$B$168)+COUNTIF($BI$84:$BL$114,コード表!$B$168))</f>
        <v/>
      </c>
      <c r="M134" s="259"/>
      <c r="N134" s="259" t="str">
        <f>IF((COUNTIF($BI$13:$BL$43,コード表!$B$169)+COUNTIF($BI$84:$BL$114,コード表!$B$169)=0),"",COUNTIF($BI$13:$BL$43,コード表!$B$169)+COUNTIF($BI$84:$BL$114,コード表!$B$169))</f>
        <v/>
      </c>
      <c r="O134" s="259"/>
      <c r="P134" s="259" t="str">
        <f>IF((COUNTIF($BI$13:$BL$43,コード表!$B$170)+COUNTIF($BI$84:$BL$114,コード表!$B$170)=0),"",COUNTIF($BI$13:$BL$43,コード表!$B$170)+COUNTIF($BI$84:$BL$114,コード表!$B$170))</f>
        <v/>
      </c>
      <c r="Q134" s="259"/>
      <c r="R134" s="259" t="str">
        <f>IF((COUNTIF($BI$13:$BL$43,コード表!$B$171)+COUNTIF($BI$84:$BL$114,コード表!$B$171)=0),"",COUNTIF($BI$13:$BL$43,コード表!$B$171)+COUNTIF($BI$84:$BL$114,コード表!$B$171))</f>
        <v/>
      </c>
      <c r="S134" s="259"/>
      <c r="T134" s="259" t="str">
        <f>IF((COUNTIF($BI$13:$BL$43,コード表!$B$172)+COUNTIF($BI$84:$BL$114,コード表!$B$172)=0),"",COUNTIF($BI$13:$BL$43,コード表!$B$172)+COUNTIF($BI$84:$BL$114,コード表!$B$172))</f>
        <v/>
      </c>
      <c r="U134" s="259"/>
      <c r="V134" s="259" t="str">
        <f>IF((COUNTIF($BI$13:$BL$43,コード表!$B$173)+COUNTIF($BI$84:$BL$114,コード表!$B$173)=0),"",COUNTIF($BI$13:$BL$43,コード表!$B$173)+COUNTIF($BI$84:$BL$114,コード表!$B$173))</f>
        <v/>
      </c>
      <c r="W134" s="259"/>
      <c r="X134" s="259" t="str">
        <f>IF((COUNTIF($BI$13:$BL$43,コード表!$B$174)+COUNTIF($BI$84:$BL$114,コード表!$B$174)=0),"",COUNTIF($BI$13:$BL$43,コード表!$B$174)+COUNTIF($BI$84:$BL$114,コード表!$B$174))</f>
        <v/>
      </c>
      <c r="Y134" s="259"/>
      <c r="Z134" s="294" t="str">
        <f>IF(COUNTIFS(V13:V43,BR13,BH13:BH43,TIME(4,30,0))+COUNTIFS(V84:V114,BR84,BH84:BH114,TIME(4,30,0))=0,"",COUNTIFS(V13:V43,BR13,BH13:BH43,TIME(4,30,0))+COUNTIFS(V84:V114,BR84,BH84:BH114,TIME(4,30,0)))</f>
        <v/>
      </c>
      <c r="AA134" s="294"/>
      <c r="AB134" s="259" t="str">
        <f>IF((COUNTIF($BI$13:$BL$43,コード表!$B$176)+COUNTIF($BI$84:$BL$114,コード表!$B$176)=0),"",COUNTIF($BI$13:$BL$43,コード表!$B$176)+COUNTIF($BI$84:$BL$114,コード表!$B$176))</f>
        <v/>
      </c>
      <c r="AC134" s="259"/>
      <c r="AD134" s="259" t="str">
        <f>IF((COUNTIF($BI$13:$BL$43,コード表!$B$177)+COUNTIF($BI$84:$BL$114,コード表!$B$177)=0),"",COUNTIF($BI$13:$BL$43,コード表!$B$177)+COUNTIF($BI$84:$BL$114,コード表!$B$177))</f>
        <v/>
      </c>
      <c r="AE134" s="259"/>
      <c r="AF134" s="259" t="str">
        <f>IF((COUNTIF($BI$13:$BL$43,コード表!$B$178)+COUNTIF($BI$84:$BL$114,コード表!$B$178)=0),"",COUNTIF($BI$13:$BL$43,コード表!$B$178)+COUNTIF($BI$84:$BL$114,コード表!$B$178))</f>
        <v/>
      </c>
      <c r="AG134" s="260"/>
      <c r="AH134" s="196"/>
      <c r="AI134" s="199"/>
      <c r="AJ134" s="202"/>
      <c r="AK134" s="202"/>
      <c r="AL134" s="202"/>
      <c r="AM134" s="202"/>
      <c r="AN134" s="202"/>
      <c r="AO134" s="193"/>
      <c r="AP134" s="4"/>
      <c r="AQ134" s="4"/>
      <c r="AR134" s="62"/>
      <c r="AS134" s="4"/>
      <c r="AT134" s="62"/>
      <c r="AU134" s="8"/>
      <c r="AV134" s="59"/>
      <c r="AW134" s="59"/>
      <c r="AX134" s="59"/>
      <c r="AY134" s="59"/>
      <c r="AZ134" s="59"/>
      <c r="BA134" s="59"/>
      <c r="BB134" s="59"/>
      <c r="BC134" s="60"/>
      <c r="BD134" s="60"/>
      <c r="BE134" s="60"/>
      <c r="BF134" s="60"/>
      <c r="BG134" s="60"/>
      <c r="BH134" s="60"/>
      <c r="BI134" s="60"/>
    </row>
    <row r="135" spans="1:71" s="1" customFormat="1" ht="11.25" customHeight="1" thickBot="1">
      <c r="A135" s="2"/>
      <c r="B135" s="1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9"/>
      <c r="AV135" s="2"/>
      <c r="AW135" s="67"/>
      <c r="AX135" s="52"/>
      <c r="AY135" s="52"/>
      <c r="AZ135" s="52"/>
      <c r="BA135" s="59"/>
      <c r="BB135" s="59"/>
      <c r="BC135" s="60"/>
      <c r="BD135" s="59"/>
      <c r="BE135" s="52"/>
      <c r="BF135" s="52"/>
      <c r="BG135" s="52"/>
      <c r="BH135" s="52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</row>
    <row r="136" spans="1:71" s="1" customFormat="1" ht="9" customHeight="1" thickBot="1">
      <c r="A136" s="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3"/>
      <c r="V136" s="53"/>
      <c r="W136" s="53"/>
      <c r="X136" s="53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2"/>
      <c r="AW136" s="67"/>
      <c r="AX136" s="52"/>
      <c r="AY136" s="52"/>
      <c r="AZ136" s="52"/>
      <c r="BA136" s="59"/>
      <c r="BB136" s="59"/>
      <c r="BC136" s="59"/>
      <c r="BD136" s="59"/>
      <c r="BE136" s="52"/>
      <c r="BF136" s="52"/>
      <c r="BG136" s="52"/>
      <c r="BH136" s="52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</row>
    <row r="137" spans="1:71" s="1" customFormat="1" ht="15.95" customHeight="1" thickBot="1">
      <c r="A137" s="2"/>
      <c r="B137" s="4"/>
      <c r="C137" s="15"/>
      <c r="D137" s="15"/>
      <c r="E137" s="15"/>
      <c r="F137" s="15"/>
      <c r="G137" s="84"/>
      <c r="H137" s="84"/>
      <c r="I137" s="16"/>
      <c r="J137" s="84"/>
      <c r="K137" s="84"/>
      <c r="L137" s="84"/>
      <c r="M137" s="84"/>
      <c r="N137" s="84"/>
      <c r="O137" s="44"/>
      <c r="P137" s="84"/>
      <c r="Q137" s="44"/>
      <c r="R137" s="8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71"/>
      <c r="AI137" s="4"/>
      <c r="AJ137" s="4"/>
      <c r="AK137" s="266">
        <v>2</v>
      </c>
      <c r="AL137" s="244"/>
      <c r="AM137" s="244"/>
      <c r="AN137" s="244" t="s">
        <v>13</v>
      </c>
      <c r="AO137" s="244"/>
      <c r="AP137" s="244">
        <v>2</v>
      </c>
      <c r="AQ137" s="244"/>
      <c r="AR137" s="244"/>
      <c r="AS137" s="245" t="s">
        <v>268</v>
      </c>
      <c r="AT137" s="246"/>
      <c r="AU137" s="72"/>
      <c r="AV137" s="72"/>
      <c r="AW137" s="52"/>
      <c r="AX137" s="59"/>
      <c r="AY137" s="59"/>
      <c r="AZ137" s="59"/>
      <c r="BA137" s="59"/>
      <c r="BB137" s="52"/>
      <c r="BC137" s="52"/>
      <c r="BD137" s="52"/>
      <c r="BE137" s="52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</row>
    <row r="138" spans="1:71" s="1" customFormat="1" ht="15.95" customHeight="1">
      <c r="A138" s="2"/>
      <c r="B138" s="4"/>
      <c r="C138" s="73" t="s">
        <v>15</v>
      </c>
      <c r="D138" s="15"/>
      <c r="E138" s="15"/>
      <c r="F138" s="15"/>
      <c r="G138" s="84"/>
      <c r="H138" s="84"/>
      <c r="I138" s="16"/>
      <c r="J138" s="84"/>
      <c r="K138" s="84"/>
      <c r="L138" s="84"/>
      <c r="M138" s="84"/>
      <c r="N138" s="84"/>
      <c r="O138" s="44"/>
      <c r="P138" s="84"/>
      <c r="Q138" s="44"/>
      <c r="R138" s="84"/>
      <c r="S138" s="44"/>
      <c r="T138" s="84"/>
      <c r="U138" s="53"/>
      <c r="V138" s="53"/>
      <c r="W138" s="53"/>
      <c r="X138" s="53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2"/>
      <c r="AR138" s="2"/>
      <c r="AS138" s="2"/>
      <c r="AT138" s="2"/>
      <c r="AU138" s="2"/>
      <c r="AV138" s="2"/>
      <c r="AW138" s="67"/>
      <c r="AX138" s="52"/>
      <c r="AY138" s="52"/>
      <c r="AZ138" s="52"/>
      <c r="BA138" s="59"/>
      <c r="BB138" s="59"/>
      <c r="BC138" s="59"/>
      <c r="BD138" s="59"/>
      <c r="BE138" s="52"/>
      <c r="BF138" s="52"/>
      <c r="BG138" s="52"/>
      <c r="BH138" s="52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</row>
    <row r="139" spans="1:71" s="1" customFormat="1" ht="15.95" customHeight="1">
      <c r="A139" s="2"/>
      <c r="B139" s="4"/>
      <c r="C139" s="74"/>
      <c r="D139" s="15"/>
      <c r="E139" s="15"/>
      <c r="F139" s="15"/>
      <c r="G139" s="84"/>
      <c r="H139" s="84"/>
      <c r="I139" s="16"/>
      <c r="J139" s="84"/>
      <c r="K139" s="84"/>
      <c r="L139" s="84"/>
      <c r="M139" s="84"/>
      <c r="N139" s="84"/>
      <c r="O139" s="44"/>
      <c r="P139" s="84"/>
      <c r="Q139" s="44"/>
      <c r="R139" s="84"/>
      <c r="S139" s="44"/>
      <c r="T139" s="84"/>
      <c r="U139" s="53"/>
      <c r="V139" s="53"/>
      <c r="W139" s="53"/>
      <c r="X139" s="53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2"/>
      <c r="AR139" s="2"/>
      <c r="AS139" s="2"/>
      <c r="AT139" s="2" t="s">
        <v>354</v>
      </c>
      <c r="AU139" s="2"/>
      <c r="AV139" s="2"/>
      <c r="AW139" s="67"/>
      <c r="AX139" s="52"/>
      <c r="AY139" s="52"/>
      <c r="AZ139" s="52"/>
      <c r="BA139" s="59"/>
      <c r="BB139" s="59"/>
      <c r="BC139" s="59"/>
      <c r="BD139" s="59"/>
      <c r="BE139" s="52"/>
      <c r="BF139" s="52"/>
      <c r="BG139" s="52"/>
      <c r="BH139" s="52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</row>
    <row r="140" spans="1:71" ht="9.9499999999999993" customHeight="1">
      <c r="A140" s="2"/>
      <c r="B140" s="4"/>
      <c r="C140" s="15"/>
      <c r="D140" s="15"/>
      <c r="E140" s="15"/>
      <c r="F140" s="15"/>
      <c r="G140" s="84"/>
      <c r="H140" s="84"/>
      <c r="I140" s="16"/>
      <c r="J140" s="84"/>
      <c r="K140" s="84"/>
      <c r="L140" s="84"/>
      <c r="M140" s="84"/>
      <c r="N140" s="84"/>
      <c r="O140" s="44"/>
      <c r="P140" s="84"/>
      <c r="Q140" s="44"/>
      <c r="R140" s="84"/>
      <c r="S140" s="44"/>
      <c r="T140" s="84"/>
      <c r="U140" s="53"/>
      <c r="V140" s="53"/>
      <c r="W140" s="53"/>
      <c r="X140" s="53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2"/>
      <c r="AR140" s="2"/>
      <c r="AS140" s="2"/>
      <c r="AT140" s="2"/>
      <c r="AU140" s="2"/>
      <c r="AV140" s="2"/>
    </row>
    <row r="141" spans="1:71" ht="9.9499999999999993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5" spans="17:18">
      <c r="R145" s="91"/>
    </row>
    <row r="147" spans="17:18">
      <c r="Q147" s="91"/>
    </row>
  </sheetData>
  <sheetProtection algorithmName="SHA-512" hashValue="Dn6EItUQUqzuWQSr3QX6HyqHb/cYel6vQZ8hZ+u/uXKfd+b7vhUhKFgAnNRTDaeABbCGfzpaVQwI3nBsY6I/Ww==" saltValue="ekwSGVa8kqtm4y7rxuFtDw==" spinCount="100000" sheet="1" selectLockedCells="1"/>
  <protectedRanges>
    <protectedRange sqref="C10 C13:C43 D12:D43 C81 C84:C114 D83:D114" name="請求サービスコード"/>
    <protectedRange sqref="N4 H4 K4 N75 H75 K75" name="サービス提供年月"/>
    <protectedRange sqref="H5:I6 K5:S6 H76:I77 K76:S77" name="事業所情報"/>
    <protectedRange sqref="AA7:AE7 AJ4:AS6 AA78:AE78 AJ75:AS77" name="受給者基本情報"/>
    <protectedRange sqref="AP66 AK66 AP137 AK137" name="ページ"/>
    <protectedRange sqref="F5:G5 F76:G76" name="事業所情報_1"/>
    <protectedRange sqref="F6:G6 F77:G77" name="事業所情報_2"/>
  </protectedRanges>
  <dataConsolidate/>
  <mergeCells count="1650">
    <mergeCell ref="C5:G5"/>
    <mergeCell ref="H5:U5"/>
    <mergeCell ref="V5:AF5"/>
    <mergeCell ref="C6:G7"/>
    <mergeCell ref="H6:U7"/>
    <mergeCell ref="V6:AF6"/>
    <mergeCell ref="V7:Z8"/>
    <mergeCell ref="AA7:AG8"/>
    <mergeCell ref="B1:H1"/>
    <mergeCell ref="B2:AO3"/>
    <mergeCell ref="C4:G4"/>
    <mergeCell ref="H4:K4"/>
    <mergeCell ref="L4:M4"/>
    <mergeCell ref="N4:O4"/>
    <mergeCell ref="P4:U4"/>
    <mergeCell ref="V4:AF4"/>
    <mergeCell ref="AG4:AT4"/>
    <mergeCell ref="AG5:AT5"/>
    <mergeCell ref="AG6:AT6"/>
    <mergeCell ref="AP7:AT8"/>
    <mergeCell ref="AH7:AJ8"/>
    <mergeCell ref="AK7:AL8"/>
    <mergeCell ref="AM7:AO8"/>
    <mergeCell ref="C10:D12"/>
    <mergeCell ref="E10:F12"/>
    <mergeCell ref="G10:P11"/>
    <mergeCell ref="Q10:S12"/>
    <mergeCell ref="T10:W10"/>
    <mergeCell ref="X10:AA10"/>
    <mergeCell ref="AD13:AE13"/>
    <mergeCell ref="AF13:AI13"/>
    <mergeCell ref="Q13:S13"/>
    <mergeCell ref="T13:U13"/>
    <mergeCell ref="V13:W13"/>
    <mergeCell ref="X13:Y13"/>
    <mergeCell ref="Z13:AA13"/>
    <mergeCell ref="AB13:AC13"/>
    <mergeCell ref="C13:D13"/>
    <mergeCell ref="E13:F13"/>
    <mergeCell ref="G13:H13"/>
    <mergeCell ref="J13:K13"/>
    <mergeCell ref="L13:M13"/>
    <mergeCell ref="O13:P13"/>
    <mergeCell ref="AJ13:AK13"/>
    <mergeCell ref="AL13:AT13"/>
    <mergeCell ref="BL11:BL12"/>
    <mergeCell ref="BM11:BM12"/>
    <mergeCell ref="BN11:BN12"/>
    <mergeCell ref="BO11:BO12"/>
    <mergeCell ref="BP11:BP12"/>
    <mergeCell ref="G12:K12"/>
    <mergeCell ref="L12:P12"/>
    <mergeCell ref="BF11:BF12"/>
    <mergeCell ref="BG11:BG12"/>
    <mergeCell ref="BH11:BH12"/>
    <mergeCell ref="BI11:BI12"/>
    <mergeCell ref="BJ11:BJ12"/>
    <mergeCell ref="BK11:BK12"/>
    <mergeCell ref="AZ11:AZ12"/>
    <mergeCell ref="BA11:BA12"/>
    <mergeCell ref="BB11:BB12"/>
    <mergeCell ref="BC11:BC12"/>
    <mergeCell ref="BD11:BD12"/>
    <mergeCell ref="BE11:BE12"/>
    <mergeCell ref="AL10:AT12"/>
    <mergeCell ref="AJ10:AK12"/>
    <mergeCell ref="AB10:AE10"/>
    <mergeCell ref="AF10:AI12"/>
    <mergeCell ref="T11:U12"/>
    <mergeCell ref="V11:W12"/>
    <mergeCell ref="X11:Y12"/>
    <mergeCell ref="Z11:AA12"/>
    <mergeCell ref="AB11:AC12"/>
    <mergeCell ref="AD11:AE12"/>
    <mergeCell ref="V15:W15"/>
    <mergeCell ref="X15:Y15"/>
    <mergeCell ref="Z15:AA15"/>
    <mergeCell ref="AB15:AC15"/>
    <mergeCell ref="AD15:AE15"/>
    <mergeCell ref="AF15:AI15"/>
    <mergeCell ref="AF14:AI14"/>
    <mergeCell ref="C15:D15"/>
    <mergeCell ref="E15:F15"/>
    <mergeCell ref="G15:H15"/>
    <mergeCell ref="J15:K15"/>
    <mergeCell ref="L15:M15"/>
    <mergeCell ref="O15:P15"/>
    <mergeCell ref="Q15:S15"/>
    <mergeCell ref="T15:U15"/>
    <mergeCell ref="T14:U14"/>
    <mergeCell ref="V14:W14"/>
    <mergeCell ref="X14:Y14"/>
    <mergeCell ref="Z14:AA14"/>
    <mergeCell ref="AB14:AC14"/>
    <mergeCell ref="AD14:AE14"/>
    <mergeCell ref="C14:D14"/>
    <mergeCell ref="E14:F14"/>
    <mergeCell ref="G14:H14"/>
    <mergeCell ref="J14:K14"/>
    <mergeCell ref="L14:M14"/>
    <mergeCell ref="O14:P14"/>
    <mergeCell ref="Q14:S14"/>
    <mergeCell ref="G17:H17"/>
    <mergeCell ref="J17:K17"/>
    <mergeCell ref="L17:M17"/>
    <mergeCell ref="O17:P17"/>
    <mergeCell ref="X16:Y16"/>
    <mergeCell ref="Z16:AA16"/>
    <mergeCell ref="AB16:AC16"/>
    <mergeCell ref="AD16:AE16"/>
    <mergeCell ref="AF16:AI16"/>
    <mergeCell ref="C16:D16"/>
    <mergeCell ref="E16:F16"/>
    <mergeCell ref="G16:H16"/>
    <mergeCell ref="J16:K16"/>
    <mergeCell ref="L16:M16"/>
    <mergeCell ref="O16:P16"/>
    <mergeCell ref="Q16:S16"/>
    <mergeCell ref="T16:U16"/>
    <mergeCell ref="V16:W16"/>
    <mergeCell ref="AF18:AI18"/>
    <mergeCell ref="C19:D19"/>
    <mergeCell ref="E19:F19"/>
    <mergeCell ref="G19:H19"/>
    <mergeCell ref="J19:K19"/>
    <mergeCell ref="L19:M19"/>
    <mergeCell ref="O19:P19"/>
    <mergeCell ref="Q19:S19"/>
    <mergeCell ref="T19:U19"/>
    <mergeCell ref="T18:U18"/>
    <mergeCell ref="V18:W18"/>
    <mergeCell ref="X18:Y18"/>
    <mergeCell ref="Z18:AA18"/>
    <mergeCell ref="AB18:AC18"/>
    <mergeCell ref="AD18:AE18"/>
    <mergeCell ref="AD17:AE17"/>
    <mergeCell ref="AF17:AI17"/>
    <mergeCell ref="C18:D18"/>
    <mergeCell ref="E18:F18"/>
    <mergeCell ref="G18:H18"/>
    <mergeCell ref="J18:K18"/>
    <mergeCell ref="L18:M18"/>
    <mergeCell ref="O18:P18"/>
    <mergeCell ref="Q18:S18"/>
    <mergeCell ref="Q17:S17"/>
    <mergeCell ref="T17:U17"/>
    <mergeCell ref="V17:W17"/>
    <mergeCell ref="X17:Y17"/>
    <mergeCell ref="Z17:AA17"/>
    <mergeCell ref="AB17:AC17"/>
    <mergeCell ref="C17:D17"/>
    <mergeCell ref="E17:F17"/>
    <mergeCell ref="X20:Y20"/>
    <mergeCell ref="Z20:AA20"/>
    <mergeCell ref="AB20:AC20"/>
    <mergeCell ref="AD20:AE20"/>
    <mergeCell ref="AF20:AI20"/>
    <mergeCell ref="C20:D20"/>
    <mergeCell ref="E20:F20"/>
    <mergeCell ref="G20:H20"/>
    <mergeCell ref="J20:K20"/>
    <mergeCell ref="L20:M20"/>
    <mergeCell ref="O20:P20"/>
    <mergeCell ref="Q20:S20"/>
    <mergeCell ref="T20:U20"/>
    <mergeCell ref="V20:W20"/>
    <mergeCell ref="V19:W19"/>
    <mergeCell ref="X19:Y19"/>
    <mergeCell ref="Z19:AA19"/>
    <mergeCell ref="AB19:AC19"/>
    <mergeCell ref="AD19:AE19"/>
    <mergeCell ref="AF19:AI19"/>
    <mergeCell ref="AD21:AE21"/>
    <mergeCell ref="AF21:AI21"/>
    <mergeCell ref="C22:D22"/>
    <mergeCell ref="E22:F22"/>
    <mergeCell ref="G22:H22"/>
    <mergeCell ref="J22:K22"/>
    <mergeCell ref="L22:M22"/>
    <mergeCell ref="O22:P22"/>
    <mergeCell ref="Q22:S22"/>
    <mergeCell ref="Q21:S21"/>
    <mergeCell ref="T21:U21"/>
    <mergeCell ref="V21:W21"/>
    <mergeCell ref="X21:Y21"/>
    <mergeCell ref="Z21:AA21"/>
    <mergeCell ref="AB21:AC21"/>
    <mergeCell ref="C21:D21"/>
    <mergeCell ref="E21:F21"/>
    <mergeCell ref="G21:H21"/>
    <mergeCell ref="J21:K21"/>
    <mergeCell ref="L21:M21"/>
    <mergeCell ref="O21:P21"/>
    <mergeCell ref="AJ23:AK23"/>
    <mergeCell ref="AL23:AT23"/>
    <mergeCell ref="AJ24:AK24"/>
    <mergeCell ref="AL24:AT24"/>
    <mergeCell ref="AF22:AI22"/>
    <mergeCell ref="C23:D23"/>
    <mergeCell ref="E23:F23"/>
    <mergeCell ref="G23:H23"/>
    <mergeCell ref="J23:K23"/>
    <mergeCell ref="L23:M23"/>
    <mergeCell ref="O23:P23"/>
    <mergeCell ref="Q23:S23"/>
    <mergeCell ref="T23:U23"/>
    <mergeCell ref="T22:U22"/>
    <mergeCell ref="V22:W22"/>
    <mergeCell ref="X22:Y22"/>
    <mergeCell ref="Z22:AA22"/>
    <mergeCell ref="AB22:AC22"/>
    <mergeCell ref="AD22:AE22"/>
    <mergeCell ref="X24:Y24"/>
    <mergeCell ref="Z24:AA24"/>
    <mergeCell ref="AB24:AC24"/>
    <mergeCell ref="AD24:AE24"/>
    <mergeCell ref="AF24:AI24"/>
    <mergeCell ref="C24:D24"/>
    <mergeCell ref="E24:F24"/>
    <mergeCell ref="G24:H24"/>
    <mergeCell ref="J24:K24"/>
    <mergeCell ref="L24:M24"/>
    <mergeCell ref="O24:P24"/>
    <mergeCell ref="Q24:S24"/>
    <mergeCell ref="T24:U24"/>
    <mergeCell ref="V24:W24"/>
    <mergeCell ref="V23:W23"/>
    <mergeCell ref="X23:Y23"/>
    <mergeCell ref="Z23:AA23"/>
    <mergeCell ref="AB23:AC23"/>
    <mergeCell ref="AD23:AE23"/>
    <mergeCell ref="AF23:AI23"/>
    <mergeCell ref="AD25:AE25"/>
    <mergeCell ref="AF25:AI25"/>
    <mergeCell ref="C26:D26"/>
    <mergeCell ref="E26:F26"/>
    <mergeCell ref="G26:H26"/>
    <mergeCell ref="J26:K26"/>
    <mergeCell ref="L26:M26"/>
    <mergeCell ref="O26:P26"/>
    <mergeCell ref="Q26:S26"/>
    <mergeCell ref="Q25:S25"/>
    <mergeCell ref="T25:U25"/>
    <mergeCell ref="V25:W25"/>
    <mergeCell ref="X25:Y25"/>
    <mergeCell ref="Z25:AA25"/>
    <mergeCell ref="AB25:AC25"/>
    <mergeCell ref="C25:D25"/>
    <mergeCell ref="E25:F25"/>
    <mergeCell ref="G25:H25"/>
    <mergeCell ref="J25:K25"/>
    <mergeCell ref="L25:M25"/>
    <mergeCell ref="O25:P25"/>
    <mergeCell ref="V27:W27"/>
    <mergeCell ref="X27:Y27"/>
    <mergeCell ref="Z27:AA27"/>
    <mergeCell ref="AB27:AC27"/>
    <mergeCell ref="AD27:AE27"/>
    <mergeCell ref="AF27:AI27"/>
    <mergeCell ref="AF26:AI26"/>
    <mergeCell ref="C27:D27"/>
    <mergeCell ref="E27:F27"/>
    <mergeCell ref="G27:H27"/>
    <mergeCell ref="J27:K27"/>
    <mergeCell ref="L27:M27"/>
    <mergeCell ref="O27:P27"/>
    <mergeCell ref="Q27:S27"/>
    <mergeCell ref="T27:U27"/>
    <mergeCell ref="T26:U26"/>
    <mergeCell ref="V26:W26"/>
    <mergeCell ref="X26:Y26"/>
    <mergeCell ref="Z26:AA26"/>
    <mergeCell ref="AB26:AC26"/>
    <mergeCell ref="AD26:AE26"/>
    <mergeCell ref="G29:H29"/>
    <mergeCell ref="J29:K29"/>
    <mergeCell ref="L29:M29"/>
    <mergeCell ref="O29:P29"/>
    <mergeCell ref="X28:Y28"/>
    <mergeCell ref="Z28:AA28"/>
    <mergeCell ref="AB28:AC28"/>
    <mergeCell ref="AD28:AE28"/>
    <mergeCell ref="AF28:AI28"/>
    <mergeCell ref="C28:D28"/>
    <mergeCell ref="E28:F28"/>
    <mergeCell ref="G28:H28"/>
    <mergeCell ref="J28:K28"/>
    <mergeCell ref="L28:M28"/>
    <mergeCell ref="O28:P28"/>
    <mergeCell ref="Q28:S28"/>
    <mergeCell ref="T28:U28"/>
    <mergeCell ref="V28:W28"/>
    <mergeCell ref="AF30:AI30"/>
    <mergeCell ref="C31:D31"/>
    <mergeCell ref="E31:F31"/>
    <mergeCell ref="G31:H31"/>
    <mergeCell ref="J31:K31"/>
    <mergeCell ref="L31:M31"/>
    <mergeCell ref="O31:P31"/>
    <mergeCell ref="Q31:S31"/>
    <mergeCell ref="T31:U31"/>
    <mergeCell ref="T30:U30"/>
    <mergeCell ref="V30:W30"/>
    <mergeCell ref="X30:Y30"/>
    <mergeCell ref="Z30:AA30"/>
    <mergeCell ref="AB30:AC30"/>
    <mergeCell ref="AD30:AE30"/>
    <mergeCell ref="AD29:AE29"/>
    <mergeCell ref="AF29:AI29"/>
    <mergeCell ref="C30:D30"/>
    <mergeCell ref="E30:F30"/>
    <mergeCell ref="G30:H30"/>
    <mergeCell ref="J30:K30"/>
    <mergeCell ref="L30:M30"/>
    <mergeCell ref="O30:P30"/>
    <mergeCell ref="Q30:S30"/>
    <mergeCell ref="Q29:S29"/>
    <mergeCell ref="T29:U29"/>
    <mergeCell ref="V29:W29"/>
    <mergeCell ref="X29:Y29"/>
    <mergeCell ref="Z29:AA29"/>
    <mergeCell ref="AB29:AC29"/>
    <mergeCell ref="C29:D29"/>
    <mergeCell ref="E29:F29"/>
    <mergeCell ref="X32:Y32"/>
    <mergeCell ref="Z32:AA32"/>
    <mergeCell ref="AB32:AC32"/>
    <mergeCell ref="AD32:AE32"/>
    <mergeCell ref="AF32:AI32"/>
    <mergeCell ref="C32:D32"/>
    <mergeCell ref="E32:F32"/>
    <mergeCell ref="G32:H32"/>
    <mergeCell ref="J32:K32"/>
    <mergeCell ref="L32:M32"/>
    <mergeCell ref="O32:P32"/>
    <mergeCell ref="Q32:S32"/>
    <mergeCell ref="T32:U32"/>
    <mergeCell ref="V32:W32"/>
    <mergeCell ref="V31:W31"/>
    <mergeCell ref="X31:Y31"/>
    <mergeCell ref="Z31:AA31"/>
    <mergeCell ref="AB31:AC31"/>
    <mergeCell ref="AD31:AE31"/>
    <mergeCell ref="AF31:AI31"/>
    <mergeCell ref="AD33:AE33"/>
    <mergeCell ref="AF33:AI33"/>
    <mergeCell ref="C34:D34"/>
    <mergeCell ref="E34:F34"/>
    <mergeCell ref="G34:H34"/>
    <mergeCell ref="J34:K34"/>
    <mergeCell ref="L34:M34"/>
    <mergeCell ref="O34:P34"/>
    <mergeCell ref="Q34:S34"/>
    <mergeCell ref="Q33:S33"/>
    <mergeCell ref="T33:U33"/>
    <mergeCell ref="V33:W33"/>
    <mergeCell ref="X33:Y33"/>
    <mergeCell ref="Z33:AA33"/>
    <mergeCell ref="AB33:AC33"/>
    <mergeCell ref="C33:D33"/>
    <mergeCell ref="E33:F33"/>
    <mergeCell ref="G33:H33"/>
    <mergeCell ref="J33:K33"/>
    <mergeCell ref="L33:M33"/>
    <mergeCell ref="O33:P33"/>
    <mergeCell ref="V35:W35"/>
    <mergeCell ref="X35:Y35"/>
    <mergeCell ref="Z35:AA35"/>
    <mergeCell ref="AB35:AC35"/>
    <mergeCell ref="AD35:AE35"/>
    <mergeCell ref="AF35:AI35"/>
    <mergeCell ref="AF34:AI34"/>
    <mergeCell ref="C35:D35"/>
    <mergeCell ref="E35:F35"/>
    <mergeCell ref="G35:H35"/>
    <mergeCell ref="J35:K35"/>
    <mergeCell ref="L35:M35"/>
    <mergeCell ref="O35:P35"/>
    <mergeCell ref="Q35:S35"/>
    <mergeCell ref="T35:U35"/>
    <mergeCell ref="T34:U34"/>
    <mergeCell ref="V34:W34"/>
    <mergeCell ref="X34:Y34"/>
    <mergeCell ref="Z34:AA34"/>
    <mergeCell ref="AB34:AC34"/>
    <mergeCell ref="AD34:AE34"/>
    <mergeCell ref="G37:H37"/>
    <mergeCell ref="J37:K37"/>
    <mergeCell ref="L37:M37"/>
    <mergeCell ref="O37:P37"/>
    <mergeCell ref="X36:Y36"/>
    <mergeCell ref="Z36:AA36"/>
    <mergeCell ref="AB36:AC36"/>
    <mergeCell ref="AD36:AE36"/>
    <mergeCell ref="AF36:AI36"/>
    <mergeCell ref="C36:D36"/>
    <mergeCell ref="E36:F36"/>
    <mergeCell ref="G36:H36"/>
    <mergeCell ref="J36:K36"/>
    <mergeCell ref="L36:M36"/>
    <mergeCell ref="O36:P36"/>
    <mergeCell ref="Q36:S36"/>
    <mergeCell ref="T36:U36"/>
    <mergeCell ref="V36:W36"/>
    <mergeCell ref="AF38:AI38"/>
    <mergeCell ref="C39:D39"/>
    <mergeCell ref="E39:F39"/>
    <mergeCell ref="G39:H39"/>
    <mergeCell ref="J39:K39"/>
    <mergeCell ref="L39:M39"/>
    <mergeCell ref="O39:P39"/>
    <mergeCell ref="Q39:S39"/>
    <mergeCell ref="T39:U39"/>
    <mergeCell ref="T38:U38"/>
    <mergeCell ref="V38:W38"/>
    <mergeCell ref="X38:Y38"/>
    <mergeCell ref="Z38:AA38"/>
    <mergeCell ref="AB38:AC38"/>
    <mergeCell ref="AD38:AE38"/>
    <mergeCell ref="AD37:AE37"/>
    <mergeCell ref="AF37:AI37"/>
    <mergeCell ref="C38:D38"/>
    <mergeCell ref="E38:F38"/>
    <mergeCell ref="G38:H38"/>
    <mergeCell ref="J38:K38"/>
    <mergeCell ref="L38:M38"/>
    <mergeCell ref="O38:P38"/>
    <mergeCell ref="Q38:S38"/>
    <mergeCell ref="Q37:S37"/>
    <mergeCell ref="T37:U37"/>
    <mergeCell ref="V37:W37"/>
    <mergeCell ref="X37:Y37"/>
    <mergeCell ref="Z37:AA37"/>
    <mergeCell ref="AB37:AC37"/>
    <mergeCell ref="C37:D37"/>
    <mergeCell ref="E37:F37"/>
    <mergeCell ref="X40:Y40"/>
    <mergeCell ref="Z40:AA40"/>
    <mergeCell ref="AB40:AC40"/>
    <mergeCell ref="AD40:AE40"/>
    <mergeCell ref="AF40:AI40"/>
    <mergeCell ref="C40:D40"/>
    <mergeCell ref="E40:F40"/>
    <mergeCell ref="G40:H40"/>
    <mergeCell ref="J40:K40"/>
    <mergeCell ref="L40:M40"/>
    <mergeCell ref="O40:P40"/>
    <mergeCell ref="Q40:S40"/>
    <mergeCell ref="T40:U40"/>
    <mergeCell ref="V40:W40"/>
    <mergeCell ref="V39:W39"/>
    <mergeCell ref="X39:Y39"/>
    <mergeCell ref="Z39:AA39"/>
    <mergeCell ref="AB39:AC39"/>
    <mergeCell ref="AD39:AE39"/>
    <mergeCell ref="AF39:AI39"/>
    <mergeCell ref="AD41:AE41"/>
    <mergeCell ref="AF41:AI41"/>
    <mergeCell ref="C42:D42"/>
    <mergeCell ref="E42:F42"/>
    <mergeCell ref="G42:H42"/>
    <mergeCell ref="J42:K42"/>
    <mergeCell ref="L42:M42"/>
    <mergeCell ref="O42:P42"/>
    <mergeCell ref="Q42:S42"/>
    <mergeCell ref="Q41:S41"/>
    <mergeCell ref="T41:U41"/>
    <mergeCell ref="V41:W41"/>
    <mergeCell ref="X41:Y41"/>
    <mergeCell ref="Z41:AA41"/>
    <mergeCell ref="AB41:AC41"/>
    <mergeCell ref="C41:D41"/>
    <mergeCell ref="E41:F41"/>
    <mergeCell ref="G41:H41"/>
    <mergeCell ref="J41:K41"/>
    <mergeCell ref="L41:M41"/>
    <mergeCell ref="O41:P41"/>
    <mergeCell ref="R48:S48"/>
    <mergeCell ref="C45:H46"/>
    <mergeCell ref="I45:K46"/>
    <mergeCell ref="L45:M46"/>
    <mergeCell ref="N45:Q46"/>
    <mergeCell ref="AF45:AJ46"/>
    <mergeCell ref="AK45:AM46"/>
    <mergeCell ref="AN45:AT46"/>
    <mergeCell ref="V43:W43"/>
    <mergeCell ref="X43:Y43"/>
    <mergeCell ref="Z43:AA43"/>
    <mergeCell ref="AB43:AC43"/>
    <mergeCell ref="AD43:AE43"/>
    <mergeCell ref="AF43:AI43"/>
    <mergeCell ref="AJ43:AK43"/>
    <mergeCell ref="AL43:AT43"/>
    <mergeCell ref="AF42:AI42"/>
    <mergeCell ref="C43:D43"/>
    <mergeCell ref="E43:F43"/>
    <mergeCell ref="G43:H43"/>
    <mergeCell ref="J43:K43"/>
    <mergeCell ref="L43:M43"/>
    <mergeCell ref="O43:P43"/>
    <mergeCell ref="Q43:S43"/>
    <mergeCell ref="T43:U43"/>
    <mergeCell ref="T42:U42"/>
    <mergeCell ref="V42:W42"/>
    <mergeCell ref="X42:Y42"/>
    <mergeCell ref="Z42:AA42"/>
    <mergeCell ref="AB42:AC42"/>
    <mergeCell ref="AD42:AE42"/>
    <mergeCell ref="Y45:AC46"/>
    <mergeCell ref="AF49:AG49"/>
    <mergeCell ref="AH49:AI49"/>
    <mergeCell ref="AJ49:AK49"/>
    <mergeCell ref="AL49:AM49"/>
    <mergeCell ref="AN49:AO49"/>
    <mergeCell ref="J50:K50"/>
    <mergeCell ref="L50:M50"/>
    <mergeCell ref="N50:O50"/>
    <mergeCell ref="P50:Q50"/>
    <mergeCell ref="R50:S50"/>
    <mergeCell ref="T49:U49"/>
    <mergeCell ref="V49:W49"/>
    <mergeCell ref="X49:Y49"/>
    <mergeCell ref="Z49:AA49"/>
    <mergeCell ref="AB49:AC49"/>
    <mergeCell ref="AD49:AE49"/>
    <mergeCell ref="AF48:AG48"/>
    <mergeCell ref="AH48:AI48"/>
    <mergeCell ref="AJ48:AK48"/>
    <mergeCell ref="AL48:AM48"/>
    <mergeCell ref="AN48:AO48"/>
    <mergeCell ref="J49:K49"/>
    <mergeCell ref="L49:M49"/>
    <mergeCell ref="N49:O49"/>
    <mergeCell ref="P49:Q49"/>
    <mergeCell ref="R49:S49"/>
    <mergeCell ref="T48:U48"/>
    <mergeCell ref="V48:W48"/>
    <mergeCell ref="X48:Y48"/>
    <mergeCell ref="Z48:AA48"/>
    <mergeCell ref="AB48:AC48"/>
    <mergeCell ref="AD48:AE48"/>
    <mergeCell ref="C52:I55"/>
    <mergeCell ref="J52:K52"/>
    <mergeCell ref="L52:M52"/>
    <mergeCell ref="N52:O52"/>
    <mergeCell ref="P52:Q52"/>
    <mergeCell ref="T51:U51"/>
    <mergeCell ref="V51:W51"/>
    <mergeCell ref="X51:Y51"/>
    <mergeCell ref="Z51:AA51"/>
    <mergeCell ref="AB51:AC51"/>
    <mergeCell ref="AD51:AE51"/>
    <mergeCell ref="AF50:AG50"/>
    <mergeCell ref="AH50:AI50"/>
    <mergeCell ref="AJ50:AK50"/>
    <mergeCell ref="AL50:AM50"/>
    <mergeCell ref="AN50:AO50"/>
    <mergeCell ref="J51:K51"/>
    <mergeCell ref="L51:M51"/>
    <mergeCell ref="N51:O51"/>
    <mergeCell ref="P51:Q51"/>
    <mergeCell ref="R51:S51"/>
    <mergeCell ref="T50:U50"/>
    <mergeCell ref="V50:W50"/>
    <mergeCell ref="X50:Y50"/>
    <mergeCell ref="Z50:AA50"/>
    <mergeCell ref="AB50:AC50"/>
    <mergeCell ref="AD50:AE50"/>
    <mergeCell ref="C48:I51"/>
    <mergeCell ref="J48:K48"/>
    <mergeCell ref="L48:M48"/>
    <mergeCell ref="N48:O48"/>
    <mergeCell ref="P48:Q48"/>
    <mergeCell ref="AD52:AE52"/>
    <mergeCell ref="AF52:AG52"/>
    <mergeCell ref="AH52:AI52"/>
    <mergeCell ref="AJ52:AK52"/>
    <mergeCell ref="AL52:AM52"/>
    <mergeCell ref="AN52:AO52"/>
    <mergeCell ref="R52:S52"/>
    <mergeCell ref="T52:U52"/>
    <mergeCell ref="V52:W52"/>
    <mergeCell ref="X52:Y52"/>
    <mergeCell ref="Z52:AA52"/>
    <mergeCell ref="AB52:AC52"/>
    <mergeCell ref="AF51:AG51"/>
    <mergeCell ref="AH51:AI51"/>
    <mergeCell ref="AJ51:AK51"/>
    <mergeCell ref="AL51:AM51"/>
    <mergeCell ref="AN51:AO51"/>
    <mergeCell ref="AH53:AI53"/>
    <mergeCell ref="AJ53:AK53"/>
    <mergeCell ref="AL53:AM53"/>
    <mergeCell ref="AN53:AO53"/>
    <mergeCell ref="J54:K54"/>
    <mergeCell ref="L54:M54"/>
    <mergeCell ref="N54:O54"/>
    <mergeCell ref="P54:Q54"/>
    <mergeCell ref="R54:S54"/>
    <mergeCell ref="T54:U54"/>
    <mergeCell ref="V53:W53"/>
    <mergeCell ref="X53:Y53"/>
    <mergeCell ref="Z53:AA53"/>
    <mergeCell ref="AB53:AC53"/>
    <mergeCell ref="AD53:AE53"/>
    <mergeCell ref="AF53:AG53"/>
    <mergeCell ref="J53:K53"/>
    <mergeCell ref="L53:M53"/>
    <mergeCell ref="N53:O53"/>
    <mergeCell ref="P53:Q53"/>
    <mergeCell ref="R53:S53"/>
    <mergeCell ref="T53:U53"/>
    <mergeCell ref="AH55:AI55"/>
    <mergeCell ref="AJ55:AK55"/>
    <mergeCell ref="AL55:AM55"/>
    <mergeCell ref="AN55:AO55"/>
    <mergeCell ref="C56:I59"/>
    <mergeCell ref="J56:K56"/>
    <mergeCell ref="L56:M56"/>
    <mergeCell ref="N56:O56"/>
    <mergeCell ref="P56:Q56"/>
    <mergeCell ref="R56:S56"/>
    <mergeCell ref="V55:W55"/>
    <mergeCell ref="X55:Y55"/>
    <mergeCell ref="Z55:AA55"/>
    <mergeCell ref="AB55:AC55"/>
    <mergeCell ref="AD55:AE55"/>
    <mergeCell ref="AF55:AG55"/>
    <mergeCell ref="AH54:AI54"/>
    <mergeCell ref="AJ54:AK54"/>
    <mergeCell ref="AL54:AM54"/>
    <mergeCell ref="AN54:AO54"/>
    <mergeCell ref="J55:K55"/>
    <mergeCell ref="L55:M55"/>
    <mergeCell ref="N55:O55"/>
    <mergeCell ref="P55:Q55"/>
    <mergeCell ref="R55:S55"/>
    <mergeCell ref="T55:U55"/>
    <mergeCell ref="V54:W54"/>
    <mergeCell ref="X54:Y54"/>
    <mergeCell ref="Z54:AA54"/>
    <mergeCell ref="AB54:AC54"/>
    <mergeCell ref="AD54:AE54"/>
    <mergeCell ref="AF54:AG54"/>
    <mergeCell ref="AF57:AG57"/>
    <mergeCell ref="AH57:AI57"/>
    <mergeCell ref="AJ57:AK57"/>
    <mergeCell ref="AL57:AM57"/>
    <mergeCell ref="AN57:AO57"/>
    <mergeCell ref="J58:K58"/>
    <mergeCell ref="L58:M58"/>
    <mergeCell ref="N58:O58"/>
    <mergeCell ref="P58:Q58"/>
    <mergeCell ref="R58:S58"/>
    <mergeCell ref="T57:U57"/>
    <mergeCell ref="V57:W57"/>
    <mergeCell ref="X57:Y57"/>
    <mergeCell ref="Z57:AA57"/>
    <mergeCell ref="AB57:AC57"/>
    <mergeCell ref="AD57:AE57"/>
    <mergeCell ref="AF56:AG56"/>
    <mergeCell ref="AH56:AI56"/>
    <mergeCell ref="AJ56:AK56"/>
    <mergeCell ref="AL56:AM56"/>
    <mergeCell ref="AN56:AO56"/>
    <mergeCell ref="J57:K57"/>
    <mergeCell ref="L57:M57"/>
    <mergeCell ref="N57:O57"/>
    <mergeCell ref="P57:Q57"/>
    <mergeCell ref="R57:S57"/>
    <mergeCell ref="T56:U56"/>
    <mergeCell ref="V56:W56"/>
    <mergeCell ref="X56:Y56"/>
    <mergeCell ref="Z56:AA56"/>
    <mergeCell ref="AB56:AC56"/>
    <mergeCell ref="AD56:AE56"/>
    <mergeCell ref="C60:C63"/>
    <mergeCell ref="D60:E63"/>
    <mergeCell ref="J60:K60"/>
    <mergeCell ref="L60:M60"/>
    <mergeCell ref="T59:U59"/>
    <mergeCell ref="V59:W59"/>
    <mergeCell ref="X59:Y59"/>
    <mergeCell ref="Z59:AA59"/>
    <mergeCell ref="AB59:AC59"/>
    <mergeCell ref="AD59:AE59"/>
    <mergeCell ref="AF58:AG58"/>
    <mergeCell ref="AH58:AI58"/>
    <mergeCell ref="AJ58:AK58"/>
    <mergeCell ref="AL58:AM58"/>
    <mergeCell ref="AN58:AO58"/>
    <mergeCell ref="J59:K59"/>
    <mergeCell ref="L59:M59"/>
    <mergeCell ref="N59:O59"/>
    <mergeCell ref="P59:Q59"/>
    <mergeCell ref="R59:S59"/>
    <mergeCell ref="T58:U58"/>
    <mergeCell ref="V58:W58"/>
    <mergeCell ref="X58:Y58"/>
    <mergeCell ref="Z58:AA58"/>
    <mergeCell ref="AB58:AC58"/>
    <mergeCell ref="AD58:AE58"/>
    <mergeCell ref="Z60:AA60"/>
    <mergeCell ref="AB60:AC60"/>
    <mergeCell ref="AD60:AE60"/>
    <mergeCell ref="AF60:AG60"/>
    <mergeCell ref="AH60:AH63"/>
    <mergeCell ref="AI60:AI63"/>
    <mergeCell ref="AF61:AG61"/>
    <mergeCell ref="AF62:AG62"/>
    <mergeCell ref="AF63:AG63"/>
    <mergeCell ref="N60:O60"/>
    <mergeCell ref="P60:Q60"/>
    <mergeCell ref="R60:S60"/>
    <mergeCell ref="T60:U60"/>
    <mergeCell ref="V60:W60"/>
    <mergeCell ref="X60:Y60"/>
    <mergeCell ref="AF59:AG59"/>
    <mergeCell ref="AH59:AI59"/>
    <mergeCell ref="AJ61:AJ63"/>
    <mergeCell ref="AK61:AK63"/>
    <mergeCell ref="AB62:AC62"/>
    <mergeCell ref="AD62:AE62"/>
    <mergeCell ref="AJ59:AK59"/>
    <mergeCell ref="T61:U61"/>
    <mergeCell ref="V61:W61"/>
    <mergeCell ref="X61:Y61"/>
    <mergeCell ref="Z61:AA61"/>
    <mergeCell ref="AB61:AC61"/>
    <mergeCell ref="AD61:AE61"/>
    <mergeCell ref="J61:K61"/>
    <mergeCell ref="L61:M61"/>
    <mergeCell ref="N61:O61"/>
    <mergeCell ref="P61:Q61"/>
    <mergeCell ref="R61:S61"/>
    <mergeCell ref="T63:U63"/>
    <mergeCell ref="V63:W63"/>
    <mergeCell ref="X63:Y63"/>
    <mergeCell ref="Z63:AA63"/>
    <mergeCell ref="AB63:AC63"/>
    <mergeCell ref="AD63:AE63"/>
    <mergeCell ref="F63:I63"/>
    <mergeCell ref="J63:K63"/>
    <mergeCell ref="L63:M63"/>
    <mergeCell ref="N63:O63"/>
    <mergeCell ref="P63:Q63"/>
    <mergeCell ref="R63:S63"/>
    <mergeCell ref="T62:U62"/>
    <mergeCell ref="V62:W62"/>
    <mergeCell ref="X62:Y62"/>
    <mergeCell ref="Z62:AA62"/>
    <mergeCell ref="F62:I62"/>
    <mergeCell ref="J62:K62"/>
    <mergeCell ref="L62:M62"/>
    <mergeCell ref="N62:O62"/>
    <mergeCell ref="P62:Q62"/>
    <mergeCell ref="R62:S62"/>
    <mergeCell ref="F60:I61"/>
    <mergeCell ref="AB82:AC83"/>
    <mergeCell ref="AD82:AE83"/>
    <mergeCell ref="AA78:AG79"/>
    <mergeCell ref="AH78:AJ79"/>
    <mergeCell ref="AK78:AL79"/>
    <mergeCell ref="AM78:AO79"/>
    <mergeCell ref="AK66:AM66"/>
    <mergeCell ref="AN66:AO66"/>
    <mergeCell ref="C81:D83"/>
    <mergeCell ref="E81:F83"/>
    <mergeCell ref="G81:P82"/>
    <mergeCell ref="Q81:S83"/>
    <mergeCell ref="T81:W81"/>
    <mergeCell ref="C76:G76"/>
    <mergeCell ref="H76:U76"/>
    <mergeCell ref="V76:AF76"/>
    <mergeCell ref="C77:G78"/>
    <mergeCell ref="H77:U78"/>
    <mergeCell ref="V77:AF77"/>
    <mergeCell ref="V78:Z79"/>
    <mergeCell ref="C75:G75"/>
    <mergeCell ref="H75:K75"/>
    <mergeCell ref="L75:M75"/>
    <mergeCell ref="N75:O75"/>
    <mergeCell ref="P75:U75"/>
    <mergeCell ref="V75:AF75"/>
    <mergeCell ref="B72:H72"/>
    <mergeCell ref="B73:AO74"/>
    <mergeCell ref="AG75:AT75"/>
    <mergeCell ref="AG76:AT76"/>
    <mergeCell ref="AG77:AT77"/>
    <mergeCell ref="G84:H84"/>
    <mergeCell ref="J84:K84"/>
    <mergeCell ref="L84:M84"/>
    <mergeCell ref="O84:P84"/>
    <mergeCell ref="BL82:BL83"/>
    <mergeCell ref="BM82:BM83"/>
    <mergeCell ref="BN82:BN83"/>
    <mergeCell ref="BO82:BO83"/>
    <mergeCell ref="BP82:BP83"/>
    <mergeCell ref="G83:K83"/>
    <mergeCell ref="L83:P83"/>
    <mergeCell ref="BF82:BF83"/>
    <mergeCell ref="BG82:BG83"/>
    <mergeCell ref="BH82:BH83"/>
    <mergeCell ref="BI82:BI83"/>
    <mergeCell ref="BJ82:BJ83"/>
    <mergeCell ref="BK82:BK83"/>
    <mergeCell ref="AZ82:AZ83"/>
    <mergeCell ref="BA82:BA83"/>
    <mergeCell ref="BB82:BB83"/>
    <mergeCell ref="BC82:BC83"/>
    <mergeCell ref="BD82:BD83"/>
    <mergeCell ref="BE82:BE83"/>
    <mergeCell ref="AJ81:AK83"/>
    <mergeCell ref="AL81:AT83"/>
    <mergeCell ref="X81:AA81"/>
    <mergeCell ref="AB81:AE81"/>
    <mergeCell ref="AF81:AI83"/>
    <mergeCell ref="T82:U83"/>
    <mergeCell ref="V82:W83"/>
    <mergeCell ref="X82:Y83"/>
    <mergeCell ref="Z82:AA83"/>
    <mergeCell ref="AF85:AI85"/>
    <mergeCell ref="C86:D86"/>
    <mergeCell ref="E86:F86"/>
    <mergeCell ref="G86:H86"/>
    <mergeCell ref="J86:K86"/>
    <mergeCell ref="L86:M86"/>
    <mergeCell ref="O86:P86"/>
    <mergeCell ref="Q86:S86"/>
    <mergeCell ref="T86:U86"/>
    <mergeCell ref="T85:U85"/>
    <mergeCell ref="V85:W85"/>
    <mergeCell ref="X85:Y85"/>
    <mergeCell ref="Z85:AA85"/>
    <mergeCell ref="AB85:AC85"/>
    <mergeCell ref="AD85:AE85"/>
    <mergeCell ref="AD84:AE84"/>
    <mergeCell ref="AF84:AI84"/>
    <mergeCell ref="C85:D85"/>
    <mergeCell ref="E85:F85"/>
    <mergeCell ref="G85:H85"/>
    <mergeCell ref="J85:K85"/>
    <mergeCell ref="L85:M85"/>
    <mergeCell ref="O85:P85"/>
    <mergeCell ref="Q85:S85"/>
    <mergeCell ref="Q84:S84"/>
    <mergeCell ref="T84:U84"/>
    <mergeCell ref="V84:W84"/>
    <mergeCell ref="X84:Y84"/>
    <mergeCell ref="Z84:AA84"/>
    <mergeCell ref="AB84:AC84"/>
    <mergeCell ref="C84:D84"/>
    <mergeCell ref="E84:F84"/>
    <mergeCell ref="X87:Y87"/>
    <mergeCell ref="Z87:AA87"/>
    <mergeCell ref="AB87:AC87"/>
    <mergeCell ref="AD87:AE87"/>
    <mergeCell ref="AF87:AI87"/>
    <mergeCell ref="C87:D87"/>
    <mergeCell ref="E87:F87"/>
    <mergeCell ref="G87:H87"/>
    <mergeCell ref="J87:K87"/>
    <mergeCell ref="L87:M87"/>
    <mergeCell ref="O87:P87"/>
    <mergeCell ref="Q87:S87"/>
    <mergeCell ref="T87:U87"/>
    <mergeCell ref="V87:W87"/>
    <mergeCell ref="V86:W86"/>
    <mergeCell ref="X86:Y86"/>
    <mergeCell ref="Z86:AA86"/>
    <mergeCell ref="AB86:AC86"/>
    <mergeCell ref="AD86:AE86"/>
    <mergeCell ref="AF86:AI86"/>
    <mergeCell ref="AD88:AE88"/>
    <mergeCell ref="AF88:AI88"/>
    <mergeCell ref="C89:D89"/>
    <mergeCell ref="E89:F89"/>
    <mergeCell ref="G89:H89"/>
    <mergeCell ref="J89:K89"/>
    <mergeCell ref="L89:M89"/>
    <mergeCell ref="O89:P89"/>
    <mergeCell ref="Q89:S89"/>
    <mergeCell ref="Q88:S88"/>
    <mergeCell ref="T88:U88"/>
    <mergeCell ref="V88:W88"/>
    <mergeCell ref="X88:Y88"/>
    <mergeCell ref="Z88:AA88"/>
    <mergeCell ref="AB88:AC88"/>
    <mergeCell ref="C88:D88"/>
    <mergeCell ref="E88:F88"/>
    <mergeCell ref="G88:H88"/>
    <mergeCell ref="J88:K88"/>
    <mergeCell ref="L88:M88"/>
    <mergeCell ref="O88:P88"/>
    <mergeCell ref="V90:W90"/>
    <mergeCell ref="X90:Y90"/>
    <mergeCell ref="Z90:AA90"/>
    <mergeCell ref="AB90:AC90"/>
    <mergeCell ref="AD90:AE90"/>
    <mergeCell ref="AF90:AI90"/>
    <mergeCell ref="AF89:AI89"/>
    <mergeCell ref="C90:D90"/>
    <mergeCell ref="E90:F90"/>
    <mergeCell ref="G90:H90"/>
    <mergeCell ref="J90:K90"/>
    <mergeCell ref="L90:M90"/>
    <mergeCell ref="O90:P90"/>
    <mergeCell ref="Q90:S90"/>
    <mergeCell ref="T90:U90"/>
    <mergeCell ref="T89:U89"/>
    <mergeCell ref="V89:W89"/>
    <mergeCell ref="X89:Y89"/>
    <mergeCell ref="Z89:AA89"/>
    <mergeCell ref="AB89:AC89"/>
    <mergeCell ref="AD89:AE89"/>
    <mergeCell ref="G92:H92"/>
    <mergeCell ref="J92:K92"/>
    <mergeCell ref="L92:M92"/>
    <mergeCell ref="O92:P92"/>
    <mergeCell ref="X91:Y91"/>
    <mergeCell ref="Z91:AA91"/>
    <mergeCell ref="AB91:AC91"/>
    <mergeCell ref="AD91:AE91"/>
    <mergeCell ref="AF91:AI91"/>
    <mergeCell ref="C91:D91"/>
    <mergeCell ref="E91:F91"/>
    <mergeCell ref="G91:H91"/>
    <mergeCell ref="J91:K91"/>
    <mergeCell ref="L91:M91"/>
    <mergeCell ref="O91:P91"/>
    <mergeCell ref="Q91:S91"/>
    <mergeCell ref="T91:U91"/>
    <mergeCell ref="V91:W91"/>
    <mergeCell ref="AF93:AI93"/>
    <mergeCell ref="C94:D94"/>
    <mergeCell ref="E94:F94"/>
    <mergeCell ref="G94:H94"/>
    <mergeCell ref="J94:K94"/>
    <mergeCell ref="L94:M94"/>
    <mergeCell ref="O94:P94"/>
    <mergeCell ref="Q94:S94"/>
    <mergeCell ref="T94:U94"/>
    <mergeCell ref="T93:U93"/>
    <mergeCell ref="V93:W93"/>
    <mergeCell ref="X93:Y93"/>
    <mergeCell ref="Z93:AA93"/>
    <mergeCell ref="AB93:AC93"/>
    <mergeCell ref="AD93:AE93"/>
    <mergeCell ref="AD92:AE92"/>
    <mergeCell ref="AF92:AI92"/>
    <mergeCell ref="C93:D93"/>
    <mergeCell ref="E93:F93"/>
    <mergeCell ref="G93:H93"/>
    <mergeCell ref="J93:K93"/>
    <mergeCell ref="L93:M93"/>
    <mergeCell ref="O93:P93"/>
    <mergeCell ref="Q93:S93"/>
    <mergeCell ref="Q92:S92"/>
    <mergeCell ref="T92:U92"/>
    <mergeCell ref="V92:W92"/>
    <mergeCell ref="X92:Y92"/>
    <mergeCell ref="Z92:AA92"/>
    <mergeCell ref="AB92:AC92"/>
    <mergeCell ref="C92:D92"/>
    <mergeCell ref="E92:F92"/>
    <mergeCell ref="X95:Y95"/>
    <mergeCell ref="Z95:AA95"/>
    <mergeCell ref="AB95:AC95"/>
    <mergeCell ref="AD95:AE95"/>
    <mergeCell ref="AF95:AI95"/>
    <mergeCell ref="C95:D95"/>
    <mergeCell ref="E95:F95"/>
    <mergeCell ref="G95:H95"/>
    <mergeCell ref="J95:K95"/>
    <mergeCell ref="L95:M95"/>
    <mergeCell ref="O95:P95"/>
    <mergeCell ref="Q95:S95"/>
    <mergeCell ref="T95:U95"/>
    <mergeCell ref="V95:W95"/>
    <mergeCell ref="V94:W94"/>
    <mergeCell ref="X94:Y94"/>
    <mergeCell ref="Z94:AA94"/>
    <mergeCell ref="AB94:AC94"/>
    <mergeCell ref="AD94:AE94"/>
    <mergeCell ref="AF94:AI94"/>
    <mergeCell ref="AD96:AE96"/>
    <mergeCell ref="AF96:AI96"/>
    <mergeCell ref="C97:D97"/>
    <mergeCell ref="E97:F97"/>
    <mergeCell ref="G97:H97"/>
    <mergeCell ref="J97:K97"/>
    <mergeCell ref="L97:M97"/>
    <mergeCell ref="O97:P97"/>
    <mergeCell ref="Q97:S97"/>
    <mergeCell ref="Q96:S96"/>
    <mergeCell ref="T96:U96"/>
    <mergeCell ref="V96:W96"/>
    <mergeCell ref="X96:Y96"/>
    <mergeCell ref="Z96:AA96"/>
    <mergeCell ref="AB96:AC96"/>
    <mergeCell ref="C96:D96"/>
    <mergeCell ref="E96:F96"/>
    <mergeCell ref="G96:H96"/>
    <mergeCell ref="J96:K96"/>
    <mergeCell ref="L96:M96"/>
    <mergeCell ref="O96:P96"/>
    <mergeCell ref="V98:W98"/>
    <mergeCell ref="X98:Y98"/>
    <mergeCell ref="Z98:AA98"/>
    <mergeCell ref="AB98:AC98"/>
    <mergeCell ref="AD98:AE98"/>
    <mergeCell ref="AF98:AI98"/>
    <mergeCell ref="AF97:AI97"/>
    <mergeCell ref="C98:D98"/>
    <mergeCell ref="E98:F98"/>
    <mergeCell ref="G98:H98"/>
    <mergeCell ref="J98:K98"/>
    <mergeCell ref="L98:M98"/>
    <mergeCell ref="O98:P98"/>
    <mergeCell ref="Q98:S98"/>
    <mergeCell ref="T98:U98"/>
    <mergeCell ref="T97:U97"/>
    <mergeCell ref="V97:W97"/>
    <mergeCell ref="X97:Y97"/>
    <mergeCell ref="Z97:AA97"/>
    <mergeCell ref="AB97:AC97"/>
    <mergeCell ref="AD97:AE97"/>
    <mergeCell ref="G100:H100"/>
    <mergeCell ref="J100:K100"/>
    <mergeCell ref="L100:M100"/>
    <mergeCell ref="O100:P100"/>
    <mergeCell ref="X99:Y99"/>
    <mergeCell ref="Z99:AA99"/>
    <mergeCell ref="AB99:AC99"/>
    <mergeCell ref="AD99:AE99"/>
    <mergeCell ref="AF99:AI99"/>
    <mergeCell ref="C99:D99"/>
    <mergeCell ref="E99:F99"/>
    <mergeCell ref="G99:H99"/>
    <mergeCell ref="J99:K99"/>
    <mergeCell ref="L99:M99"/>
    <mergeCell ref="O99:P99"/>
    <mergeCell ref="Q99:S99"/>
    <mergeCell ref="T99:U99"/>
    <mergeCell ref="V99:W99"/>
    <mergeCell ref="AF101:AI101"/>
    <mergeCell ref="C102:D102"/>
    <mergeCell ref="E102:F102"/>
    <mergeCell ref="G102:H102"/>
    <mergeCell ref="J102:K102"/>
    <mergeCell ref="L102:M102"/>
    <mergeCell ref="O102:P102"/>
    <mergeCell ref="Q102:S102"/>
    <mergeCell ref="T102:U102"/>
    <mergeCell ref="T101:U101"/>
    <mergeCell ref="V101:W101"/>
    <mergeCell ref="X101:Y101"/>
    <mergeCell ref="Z101:AA101"/>
    <mergeCell ref="AB101:AC101"/>
    <mergeCell ref="AD101:AE101"/>
    <mergeCell ref="AD100:AE100"/>
    <mergeCell ref="AF100:AI100"/>
    <mergeCell ref="C101:D101"/>
    <mergeCell ref="E101:F101"/>
    <mergeCell ref="G101:H101"/>
    <mergeCell ref="J101:K101"/>
    <mergeCell ref="L101:M101"/>
    <mergeCell ref="O101:P101"/>
    <mergeCell ref="Q101:S101"/>
    <mergeCell ref="Q100:S100"/>
    <mergeCell ref="T100:U100"/>
    <mergeCell ref="V100:W100"/>
    <mergeCell ref="X100:Y100"/>
    <mergeCell ref="Z100:AA100"/>
    <mergeCell ref="AB100:AC100"/>
    <mergeCell ref="C100:D100"/>
    <mergeCell ref="E100:F100"/>
    <mergeCell ref="X103:Y103"/>
    <mergeCell ref="Z103:AA103"/>
    <mergeCell ref="AB103:AC103"/>
    <mergeCell ref="AD103:AE103"/>
    <mergeCell ref="AF103:AI103"/>
    <mergeCell ref="C103:D103"/>
    <mergeCell ref="E103:F103"/>
    <mergeCell ref="G103:H103"/>
    <mergeCell ref="J103:K103"/>
    <mergeCell ref="L103:M103"/>
    <mergeCell ref="O103:P103"/>
    <mergeCell ref="Q103:S103"/>
    <mergeCell ref="T103:U103"/>
    <mergeCell ref="V103:W103"/>
    <mergeCell ref="V102:W102"/>
    <mergeCell ref="X102:Y102"/>
    <mergeCell ref="Z102:AA102"/>
    <mergeCell ref="AB102:AC102"/>
    <mergeCell ref="AD102:AE102"/>
    <mergeCell ref="AF102:AI102"/>
    <mergeCell ref="AD104:AE104"/>
    <mergeCell ref="AF104:AI104"/>
    <mergeCell ref="C105:D105"/>
    <mergeCell ref="E105:F105"/>
    <mergeCell ref="G105:H105"/>
    <mergeCell ref="J105:K105"/>
    <mergeCell ref="L105:M105"/>
    <mergeCell ref="O105:P105"/>
    <mergeCell ref="Q105:S105"/>
    <mergeCell ref="Q104:S104"/>
    <mergeCell ref="T104:U104"/>
    <mergeCell ref="V104:W104"/>
    <mergeCell ref="X104:Y104"/>
    <mergeCell ref="Z104:AA104"/>
    <mergeCell ref="AB104:AC104"/>
    <mergeCell ref="C104:D104"/>
    <mergeCell ref="E104:F104"/>
    <mergeCell ref="G104:H104"/>
    <mergeCell ref="J104:K104"/>
    <mergeCell ref="L104:M104"/>
    <mergeCell ref="O104:P104"/>
    <mergeCell ref="V106:W106"/>
    <mergeCell ref="X106:Y106"/>
    <mergeCell ref="Z106:AA106"/>
    <mergeCell ref="AB106:AC106"/>
    <mergeCell ref="AD106:AE106"/>
    <mergeCell ref="AF106:AI106"/>
    <mergeCell ref="AF105:AI105"/>
    <mergeCell ref="C106:D106"/>
    <mergeCell ref="E106:F106"/>
    <mergeCell ref="G106:H106"/>
    <mergeCell ref="J106:K106"/>
    <mergeCell ref="L106:M106"/>
    <mergeCell ref="O106:P106"/>
    <mergeCell ref="Q106:S106"/>
    <mergeCell ref="T106:U106"/>
    <mergeCell ref="T105:U105"/>
    <mergeCell ref="V105:W105"/>
    <mergeCell ref="X105:Y105"/>
    <mergeCell ref="Z105:AA105"/>
    <mergeCell ref="AB105:AC105"/>
    <mergeCell ref="AD105:AE105"/>
    <mergeCell ref="G108:H108"/>
    <mergeCell ref="J108:K108"/>
    <mergeCell ref="L108:M108"/>
    <mergeCell ref="O108:P108"/>
    <mergeCell ref="X107:Y107"/>
    <mergeCell ref="Z107:AA107"/>
    <mergeCell ref="AB107:AC107"/>
    <mergeCell ref="AD107:AE107"/>
    <mergeCell ref="AF107:AI107"/>
    <mergeCell ref="C107:D107"/>
    <mergeCell ref="E107:F107"/>
    <mergeCell ref="G107:H107"/>
    <mergeCell ref="J107:K107"/>
    <mergeCell ref="L107:M107"/>
    <mergeCell ref="O107:P107"/>
    <mergeCell ref="Q107:S107"/>
    <mergeCell ref="T107:U107"/>
    <mergeCell ref="V107:W107"/>
    <mergeCell ref="AF109:AI109"/>
    <mergeCell ref="C110:D110"/>
    <mergeCell ref="E110:F110"/>
    <mergeCell ref="G110:H110"/>
    <mergeCell ref="J110:K110"/>
    <mergeCell ref="L110:M110"/>
    <mergeCell ref="O110:P110"/>
    <mergeCell ref="Q110:S110"/>
    <mergeCell ref="T110:U110"/>
    <mergeCell ref="T109:U109"/>
    <mergeCell ref="V109:W109"/>
    <mergeCell ref="X109:Y109"/>
    <mergeCell ref="Z109:AA109"/>
    <mergeCell ref="AB109:AC109"/>
    <mergeCell ref="AD109:AE109"/>
    <mergeCell ref="AD108:AE108"/>
    <mergeCell ref="AF108:AI108"/>
    <mergeCell ref="C109:D109"/>
    <mergeCell ref="E109:F109"/>
    <mergeCell ref="G109:H109"/>
    <mergeCell ref="J109:K109"/>
    <mergeCell ref="L109:M109"/>
    <mergeCell ref="O109:P109"/>
    <mergeCell ref="Q109:S109"/>
    <mergeCell ref="Q108:S108"/>
    <mergeCell ref="T108:U108"/>
    <mergeCell ref="V108:W108"/>
    <mergeCell ref="X108:Y108"/>
    <mergeCell ref="Z108:AA108"/>
    <mergeCell ref="AB108:AC108"/>
    <mergeCell ref="C108:D108"/>
    <mergeCell ref="E108:F108"/>
    <mergeCell ref="X111:Y111"/>
    <mergeCell ref="Z111:AA111"/>
    <mergeCell ref="AB111:AC111"/>
    <mergeCell ref="AD111:AE111"/>
    <mergeCell ref="AF111:AI111"/>
    <mergeCell ref="C111:D111"/>
    <mergeCell ref="E111:F111"/>
    <mergeCell ref="G111:H111"/>
    <mergeCell ref="J111:K111"/>
    <mergeCell ref="L111:M111"/>
    <mergeCell ref="O111:P111"/>
    <mergeCell ref="Q111:S111"/>
    <mergeCell ref="T111:U111"/>
    <mergeCell ref="V111:W111"/>
    <mergeCell ref="V110:W110"/>
    <mergeCell ref="X110:Y110"/>
    <mergeCell ref="Z110:AA110"/>
    <mergeCell ref="AB110:AC110"/>
    <mergeCell ref="AD110:AE110"/>
    <mergeCell ref="AF110:AI110"/>
    <mergeCell ref="AD112:AE112"/>
    <mergeCell ref="AF112:AI112"/>
    <mergeCell ref="C113:D113"/>
    <mergeCell ref="E113:F113"/>
    <mergeCell ref="G113:H113"/>
    <mergeCell ref="J113:K113"/>
    <mergeCell ref="L113:M113"/>
    <mergeCell ref="O113:P113"/>
    <mergeCell ref="Q113:S113"/>
    <mergeCell ref="Q112:S112"/>
    <mergeCell ref="T112:U112"/>
    <mergeCell ref="V112:W112"/>
    <mergeCell ref="X112:Y112"/>
    <mergeCell ref="Z112:AA112"/>
    <mergeCell ref="AB112:AC112"/>
    <mergeCell ref="C112:D112"/>
    <mergeCell ref="E112:F112"/>
    <mergeCell ref="G112:H112"/>
    <mergeCell ref="J112:K112"/>
    <mergeCell ref="L112:M112"/>
    <mergeCell ref="O112:P112"/>
    <mergeCell ref="AF113:AI113"/>
    <mergeCell ref="C114:D114"/>
    <mergeCell ref="E114:F114"/>
    <mergeCell ref="G114:H114"/>
    <mergeCell ref="J114:K114"/>
    <mergeCell ref="L114:M114"/>
    <mergeCell ref="O114:P114"/>
    <mergeCell ref="Q114:S114"/>
    <mergeCell ref="T114:U114"/>
    <mergeCell ref="T113:U113"/>
    <mergeCell ref="V113:W113"/>
    <mergeCell ref="X113:Y113"/>
    <mergeCell ref="Z113:AA113"/>
    <mergeCell ref="AB113:AC113"/>
    <mergeCell ref="AD113:AE113"/>
    <mergeCell ref="Y116:AC117"/>
    <mergeCell ref="AJ114:AK114"/>
    <mergeCell ref="AJ113:AK113"/>
    <mergeCell ref="V119:W119"/>
    <mergeCell ref="X119:Y119"/>
    <mergeCell ref="Z119:AA119"/>
    <mergeCell ref="AB119:AC119"/>
    <mergeCell ref="AD119:AE119"/>
    <mergeCell ref="R119:S119"/>
    <mergeCell ref="C116:H117"/>
    <mergeCell ref="I116:K117"/>
    <mergeCell ref="L116:M117"/>
    <mergeCell ref="N116:Q117"/>
    <mergeCell ref="AF116:AJ117"/>
    <mergeCell ref="AK116:AM117"/>
    <mergeCell ref="AN116:AT117"/>
    <mergeCell ref="V114:W114"/>
    <mergeCell ref="X114:Y114"/>
    <mergeCell ref="Z114:AA114"/>
    <mergeCell ref="AB114:AC114"/>
    <mergeCell ref="AD114:AE114"/>
    <mergeCell ref="AF114:AI114"/>
    <mergeCell ref="C119:I122"/>
    <mergeCell ref="J119:K119"/>
    <mergeCell ref="L119:M119"/>
    <mergeCell ref="N119:O119"/>
    <mergeCell ref="P119:Q119"/>
    <mergeCell ref="AF120:AG120"/>
    <mergeCell ref="AH120:AI120"/>
    <mergeCell ref="AJ120:AK120"/>
    <mergeCell ref="AL120:AM120"/>
    <mergeCell ref="AN120:AO120"/>
    <mergeCell ref="J121:K121"/>
    <mergeCell ref="L121:M121"/>
    <mergeCell ref="N121:O121"/>
    <mergeCell ref="P121:Q121"/>
    <mergeCell ref="R121:S121"/>
    <mergeCell ref="T120:U120"/>
    <mergeCell ref="V120:W120"/>
    <mergeCell ref="X120:Y120"/>
    <mergeCell ref="Z120:AA120"/>
    <mergeCell ref="AB120:AC120"/>
    <mergeCell ref="AD120:AE120"/>
    <mergeCell ref="AF119:AG119"/>
    <mergeCell ref="AH119:AI119"/>
    <mergeCell ref="AJ119:AK119"/>
    <mergeCell ref="AL119:AM119"/>
    <mergeCell ref="AN119:AO119"/>
    <mergeCell ref="J120:K120"/>
    <mergeCell ref="L120:M120"/>
    <mergeCell ref="N120:O120"/>
    <mergeCell ref="P120:Q120"/>
    <mergeCell ref="R120:S120"/>
    <mergeCell ref="T119:U119"/>
    <mergeCell ref="AF122:AG122"/>
    <mergeCell ref="AH122:AI122"/>
    <mergeCell ref="AJ122:AK122"/>
    <mergeCell ref="AL122:AM122"/>
    <mergeCell ref="AN122:AO122"/>
    <mergeCell ref="C123:I126"/>
    <mergeCell ref="J123:K123"/>
    <mergeCell ref="L123:M123"/>
    <mergeCell ref="N123:O123"/>
    <mergeCell ref="P123:Q123"/>
    <mergeCell ref="T122:U122"/>
    <mergeCell ref="V122:W122"/>
    <mergeCell ref="X122:Y122"/>
    <mergeCell ref="Z122:AA122"/>
    <mergeCell ref="AB122:AC122"/>
    <mergeCell ref="AD122:AE122"/>
    <mergeCell ref="AF121:AG121"/>
    <mergeCell ref="AH121:AI121"/>
    <mergeCell ref="AJ121:AK121"/>
    <mergeCell ref="AL121:AM121"/>
    <mergeCell ref="AN121:AO121"/>
    <mergeCell ref="J122:K122"/>
    <mergeCell ref="L122:M122"/>
    <mergeCell ref="N122:O122"/>
    <mergeCell ref="P122:Q122"/>
    <mergeCell ref="R122:S122"/>
    <mergeCell ref="T121:U121"/>
    <mergeCell ref="V121:W121"/>
    <mergeCell ref="X121:Y121"/>
    <mergeCell ref="Z121:AA121"/>
    <mergeCell ref="AB121:AC121"/>
    <mergeCell ref="AD121:AE121"/>
    <mergeCell ref="J124:K124"/>
    <mergeCell ref="L124:M124"/>
    <mergeCell ref="N124:O124"/>
    <mergeCell ref="P124:Q124"/>
    <mergeCell ref="R124:S124"/>
    <mergeCell ref="T124:U124"/>
    <mergeCell ref="AD123:AE123"/>
    <mergeCell ref="AF123:AG123"/>
    <mergeCell ref="AH123:AI123"/>
    <mergeCell ref="AJ123:AK123"/>
    <mergeCell ref="AL123:AM123"/>
    <mergeCell ref="AN123:AO123"/>
    <mergeCell ref="R123:S123"/>
    <mergeCell ref="T123:U123"/>
    <mergeCell ref="V123:W123"/>
    <mergeCell ref="X123:Y123"/>
    <mergeCell ref="Z123:AA123"/>
    <mergeCell ref="AB123:AC123"/>
    <mergeCell ref="AH125:AI125"/>
    <mergeCell ref="AJ125:AK125"/>
    <mergeCell ref="AL125:AM125"/>
    <mergeCell ref="AN125:AO125"/>
    <mergeCell ref="J126:K126"/>
    <mergeCell ref="L126:M126"/>
    <mergeCell ref="N126:O126"/>
    <mergeCell ref="P126:Q126"/>
    <mergeCell ref="R126:S126"/>
    <mergeCell ref="T126:U126"/>
    <mergeCell ref="V125:W125"/>
    <mergeCell ref="X125:Y125"/>
    <mergeCell ref="Z125:AA125"/>
    <mergeCell ref="AB125:AC125"/>
    <mergeCell ref="AD125:AE125"/>
    <mergeCell ref="AF125:AG125"/>
    <mergeCell ref="AH124:AI124"/>
    <mergeCell ref="AJ124:AK124"/>
    <mergeCell ref="AL124:AM124"/>
    <mergeCell ref="AN124:AO124"/>
    <mergeCell ref="J125:K125"/>
    <mergeCell ref="L125:M125"/>
    <mergeCell ref="N125:O125"/>
    <mergeCell ref="P125:Q125"/>
    <mergeCell ref="R125:S125"/>
    <mergeCell ref="T125:U125"/>
    <mergeCell ref="V124:W124"/>
    <mergeCell ref="X124:Y124"/>
    <mergeCell ref="Z124:AA124"/>
    <mergeCell ref="AB124:AC124"/>
    <mergeCell ref="AD124:AE124"/>
    <mergeCell ref="AF124:AG124"/>
    <mergeCell ref="AF130:AG130"/>
    <mergeCell ref="AH130:AI130"/>
    <mergeCell ref="AH126:AI126"/>
    <mergeCell ref="AJ126:AK126"/>
    <mergeCell ref="AL126:AM126"/>
    <mergeCell ref="AN126:AO126"/>
    <mergeCell ref="C127:I130"/>
    <mergeCell ref="J127:K127"/>
    <mergeCell ref="L127:M127"/>
    <mergeCell ref="N127:O127"/>
    <mergeCell ref="P127:Q127"/>
    <mergeCell ref="R127:S127"/>
    <mergeCell ref="V126:W126"/>
    <mergeCell ref="X126:Y126"/>
    <mergeCell ref="Z126:AA126"/>
    <mergeCell ref="AB126:AC126"/>
    <mergeCell ref="AD126:AE126"/>
    <mergeCell ref="AF126:AG126"/>
    <mergeCell ref="J129:K129"/>
    <mergeCell ref="L129:M129"/>
    <mergeCell ref="N129:O129"/>
    <mergeCell ref="P129:Q129"/>
    <mergeCell ref="R129:S129"/>
    <mergeCell ref="T128:U128"/>
    <mergeCell ref="V128:W128"/>
    <mergeCell ref="X128:Y128"/>
    <mergeCell ref="Z128:AA128"/>
    <mergeCell ref="AB128:AC128"/>
    <mergeCell ref="AD128:AE128"/>
    <mergeCell ref="AF127:AG127"/>
    <mergeCell ref="AH127:AI127"/>
    <mergeCell ref="AJ127:AK127"/>
    <mergeCell ref="AL127:AM127"/>
    <mergeCell ref="AN127:AO127"/>
    <mergeCell ref="J128:K128"/>
    <mergeCell ref="L128:M128"/>
    <mergeCell ref="N128:O128"/>
    <mergeCell ref="P128:Q128"/>
    <mergeCell ref="R128:S128"/>
    <mergeCell ref="T127:U127"/>
    <mergeCell ref="V127:W127"/>
    <mergeCell ref="X127:Y127"/>
    <mergeCell ref="Z127:AA127"/>
    <mergeCell ref="AB127:AC127"/>
    <mergeCell ref="AD127:AE127"/>
    <mergeCell ref="C131:C134"/>
    <mergeCell ref="D131:E134"/>
    <mergeCell ref="J131:K131"/>
    <mergeCell ref="L131:M131"/>
    <mergeCell ref="T130:U130"/>
    <mergeCell ref="V130:W130"/>
    <mergeCell ref="X130:Y130"/>
    <mergeCell ref="Z130:AA130"/>
    <mergeCell ref="AB130:AC130"/>
    <mergeCell ref="AD130:AE130"/>
    <mergeCell ref="AF129:AG129"/>
    <mergeCell ref="AH129:AI129"/>
    <mergeCell ref="AJ129:AK129"/>
    <mergeCell ref="AL129:AM129"/>
    <mergeCell ref="AN129:AO129"/>
    <mergeCell ref="J130:K130"/>
    <mergeCell ref="L130:M130"/>
    <mergeCell ref="N130:O130"/>
    <mergeCell ref="P130:Q130"/>
    <mergeCell ref="R130:S130"/>
    <mergeCell ref="T129:U129"/>
    <mergeCell ref="V129:W129"/>
    <mergeCell ref="X129:Y129"/>
    <mergeCell ref="Z129:AA129"/>
    <mergeCell ref="AB129:AC129"/>
    <mergeCell ref="AD129:AE129"/>
    <mergeCell ref="AL132:AL134"/>
    <mergeCell ref="J132:K132"/>
    <mergeCell ref="L132:M132"/>
    <mergeCell ref="N132:O132"/>
    <mergeCell ref="P132:Q132"/>
    <mergeCell ref="R132:S132"/>
    <mergeCell ref="AD131:AE131"/>
    <mergeCell ref="AF131:AG131"/>
    <mergeCell ref="AH131:AH134"/>
    <mergeCell ref="AI131:AI134"/>
    <mergeCell ref="AF132:AG132"/>
    <mergeCell ref="AF133:AG133"/>
    <mergeCell ref="AF134:AG134"/>
    <mergeCell ref="N131:O131"/>
    <mergeCell ref="P131:Q131"/>
    <mergeCell ref="R131:S131"/>
    <mergeCell ref="T131:U131"/>
    <mergeCell ref="V131:W131"/>
    <mergeCell ref="X131:Y131"/>
    <mergeCell ref="BU11:BX12"/>
    <mergeCell ref="BT82:BX83"/>
    <mergeCell ref="V132:W132"/>
    <mergeCell ref="X132:Y132"/>
    <mergeCell ref="AJ14:AK14"/>
    <mergeCell ref="AL14:AT14"/>
    <mergeCell ref="AJ15:AK15"/>
    <mergeCell ref="AL15:AT15"/>
    <mergeCell ref="AJ16:AK16"/>
    <mergeCell ref="AL16:AT16"/>
    <mergeCell ref="AJ17:AK17"/>
    <mergeCell ref="AL17:AT17"/>
    <mergeCell ref="AJ18:AK18"/>
    <mergeCell ref="AL18:AT18"/>
    <mergeCell ref="AJ19:AK19"/>
    <mergeCell ref="AL19:AT19"/>
    <mergeCell ref="AJ20:AK20"/>
    <mergeCell ref="AN128:AO128"/>
    <mergeCell ref="AD132:AE132"/>
    <mergeCell ref="AJ130:AK130"/>
    <mergeCell ref="AL130:AM130"/>
    <mergeCell ref="AK137:AM137"/>
    <mergeCell ref="AN137:AO137"/>
    <mergeCell ref="AP137:AR137"/>
    <mergeCell ref="AS137:AT137"/>
    <mergeCell ref="T134:U134"/>
    <mergeCell ref="V134:W134"/>
    <mergeCell ref="X134:Y134"/>
    <mergeCell ref="Z134:AA134"/>
    <mergeCell ref="AB134:AC134"/>
    <mergeCell ref="AD134:AE134"/>
    <mergeCell ref="F134:I134"/>
    <mergeCell ref="J134:K134"/>
    <mergeCell ref="L134:M134"/>
    <mergeCell ref="N134:O134"/>
    <mergeCell ref="P134:Q134"/>
    <mergeCell ref="R134:S134"/>
    <mergeCell ref="T133:U133"/>
    <mergeCell ref="V133:W133"/>
    <mergeCell ref="X133:Y133"/>
    <mergeCell ref="Z133:AA133"/>
    <mergeCell ref="AB133:AC133"/>
    <mergeCell ref="AD133:AE133"/>
    <mergeCell ref="F133:I133"/>
    <mergeCell ref="J133:K133"/>
    <mergeCell ref="L133:M133"/>
    <mergeCell ref="N133:O133"/>
    <mergeCell ref="P133:Q133"/>
    <mergeCell ref="R133:S133"/>
    <mergeCell ref="Z131:AA131"/>
    <mergeCell ref="AB131:AC131"/>
    <mergeCell ref="AL59:AM59"/>
    <mergeCell ref="AN59:AO59"/>
    <mergeCell ref="AL84:AT84"/>
    <mergeCell ref="AJ85:AK85"/>
    <mergeCell ref="AL85:AT85"/>
    <mergeCell ref="AL20:AT20"/>
    <mergeCell ref="AJ21:AK21"/>
    <mergeCell ref="AL21:AT21"/>
    <mergeCell ref="AJ22:AK22"/>
    <mergeCell ref="AL22:AT22"/>
    <mergeCell ref="AM132:AM134"/>
    <mergeCell ref="AN132:AN134"/>
    <mergeCell ref="AO132:AO134"/>
    <mergeCell ref="T132:U132"/>
    <mergeCell ref="AJ29:AK29"/>
    <mergeCell ref="AL29:AT29"/>
    <mergeCell ref="AJ30:AK30"/>
    <mergeCell ref="AL30:AT30"/>
    <mergeCell ref="AJ31:AK31"/>
    <mergeCell ref="AL31:AT31"/>
    <mergeCell ref="AJ32:AK32"/>
    <mergeCell ref="AL32:AT32"/>
    <mergeCell ref="AJ33:AK33"/>
    <mergeCell ref="AL33:AT33"/>
    <mergeCell ref="AP66:AR66"/>
    <mergeCell ref="AS66:AT66"/>
    <mergeCell ref="AP78:AT79"/>
    <mergeCell ref="AJ34:AK34"/>
    <mergeCell ref="AL34:AT34"/>
    <mergeCell ref="AL35:AT35"/>
    <mergeCell ref="Z132:AA132"/>
    <mergeCell ref="AB132:AC132"/>
    <mergeCell ref="AJ96:AK96"/>
    <mergeCell ref="AL112:AT112"/>
    <mergeCell ref="AL111:AT111"/>
    <mergeCell ref="AJ112:AK112"/>
    <mergeCell ref="AJ111:AK111"/>
    <mergeCell ref="AN130:AO130"/>
    <mergeCell ref="AF128:AG128"/>
    <mergeCell ref="AH128:AI128"/>
    <mergeCell ref="AJ128:AK128"/>
    <mergeCell ref="AL128:AM128"/>
    <mergeCell ref="AJ105:AK105"/>
    <mergeCell ref="AL61:AL63"/>
    <mergeCell ref="AM61:AM63"/>
    <mergeCell ref="AN61:AN63"/>
    <mergeCell ref="F131:I132"/>
    <mergeCell ref="R116:X117"/>
    <mergeCell ref="R45:X46"/>
    <mergeCell ref="AL110:AT110"/>
    <mergeCell ref="AL109:AT109"/>
    <mergeCell ref="AL108:AT108"/>
    <mergeCell ref="AL107:AT107"/>
    <mergeCell ref="AL106:AT106"/>
    <mergeCell ref="AL105:AT105"/>
    <mergeCell ref="AJ84:AK84"/>
    <mergeCell ref="AL104:AT104"/>
    <mergeCell ref="AL103:AT103"/>
    <mergeCell ref="AL102:AT102"/>
    <mergeCell ref="AL101:AT101"/>
    <mergeCell ref="AL100:AT100"/>
    <mergeCell ref="AL99:AT99"/>
    <mergeCell ref="AO61:AO63"/>
    <mergeCell ref="AL98:AT98"/>
    <mergeCell ref="AJ38:AK38"/>
    <mergeCell ref="AL38:AT38"/>
    <mergeCell ref="AJ39:AK39"/>
    <mergeCell ref="AL39:AT39"/>
    <mergeCell ref="AJ40:AK40"/>
    <mergeCell ref="AJ86:AK86"/>
    <mergeCell ref="AL86:AT86"/>
    <mergeCell ref="AJ87:AK87"/>
    <mergeCell ref="AJ132:AJ134"/>
    <mergeCell ref="AK132:AK134"/>
    <mergeCell ref="AL114:AT114"/>
    <mergeCell ref="AL113:AT113"/>
    <mergeCell ref="AJ104:AK104"/>
    <mergeCell ref="AJ103:AK103"/>
    <mergeCell ref="AJ102:AK102"/>
    <mergeCell ref="AJ101:AK101"/>
    <mergeCell ref="AJ100:AK100"/>
    <mergeCell ref="AL97:AT97"/>
    <mergeCell ref="AL96:AT96"/>
    <mergeCell ref="AJ95:AK95"/>
    <mergeCell ref="AJ94:AK94"/>
    <mergeCell ref="AJ93:AK93"/>
    <mergeCell ref="AJ92:AK92"/>
    <mergeCell ref="AJ91:AK91"/>
    <mergeCell ref="AJ90:AK90"/>
    <mergeCell ref="AJ89:AK89"/>
    <mergeCell ref="AJ88:AK88"/>
    <mergeCell ref="AL95:AT95"/>
    <mergeCell ref="AL94:AT94"/>
    <mergeCell ref="AJ99:AK99"/>
    <mergeCell ref="AJ98:AK98"/>
    <mergeCell ref="AJ97:AK97"/>
    <mergeCell ref="AL40:AT40"/>
    <mergeCell ref="AJ41:AK41"/>
    <mergeCell ref="AL41:AT41"/>
    <mergeCell ref="AJ42:AK42"/>
    <mergeCell ref="AL42:AT42"/>
    <mergeCell ref="AJ110:AK110"/>
    <mergeCell ref="AJ109:AK109"/>
    <mergeCell ref="AJ108:AK108"/>
    <mergeCell ref="AJ107:AK107"/>
    <mergeCell ref="AJ106:AK106"/>
    <mergeCell ref="BZ82:BZ83"/>
    <mergeCell ref="BZ11:BZ12"/>
    <mergeCell ref="AL93:AT93"/>
    <mergeCell ref="AL92:AT92"/>
    <mergeCell ref="AL91:AT91"/>
    <mergeCell ref="AL90:AT90"/>
    <mergeCell ref="AL89:AT89"/>
    <mergeCell ref="AL88:AT88"/>
    <mergeCell ref="AL87:AT87"/>
    <mergeCell ref="AJ25:AK25"/>
    <mergeCell ref="AL25:AT25"/>
    <mergeCell ref="AJ26:AK26"/>
    <mergeCell ref="AL26:AT26"/>
    <mergeCell ref="AJ27:AK27"/>
    <mergeCell ref="AL27:AT27"/>
    <mergeCell ref="AJ28:AK28"/>
    <mergeCell ref="AL28:AT28"/>
    <mergeCell ref="AJ35:AK35"/>
    <mergeCell ref="AJ36:AK36"/>
    <mergeCell ref="AL36:AT36"/>
    <mergeCell ref="AJ37:AK37"/>
    <mergeCell ref="AL37:AT37"/>
  </mergeCells>
  <phoneticPr fontId="3"/>
  <conditionalFormatting sqref="O13:O43">
    <cfRule type="cellIs" dxfId="7" priority="23" operator="lessThan">
      <formula>0</formula>
    </cfRule>
  </conditionalFormatting>
  <conditionalFormatting sqref="O84:O114">
    <cfRule type="cellIs" dxfId="6" priority="6" operator="lessThan">
      <formula>0</formula>
    </cfRule>
  </conditionalFormatting>
  <conditionalFormatting sqref="T13:U13">
    <cfRule type="expression" priority="21">
      <formula>$AK$7="有"</formula>
    </cfRule>
  </conditionalFormatting>
  <conditionalFormatting sqref="T84:U84">
    <cfRule type="expression" priority="4">
      <formula>$AK$7="有"</formula>
    </cfRule>
  </conditionalFormatting>
  <conditionalFormatting sqref="T13:W43">
    <cfRule type="expression" dxfId="5" priority="20">
      <formula>$AK$7=$BS$13</formula>
    </cfRule>
  </conditionalFormatting>
  <conditionalFormatting sqref="T84:W114">
    <cfRule type="expression" dxfId="4" priority="3">
      <formula>$AK$7=$BS$13</formula>
    </cfRule>
  </conditionalFormatting>
  <conditionalFormatting sqref="AB13:AC43">
    <cfRule type="expression" dxfId="3" priority="2">
      <formula>AJ13="NG"</formula>
    </cfRule>
  </conditionalFormatting>
  <conditionalFormatting sqref="AB84:AC114">
    <cfRule type="expression" dxfId="2" priority="1">
      <formula>AJ84="NG"</formula>
    </cfRule>
  </conditionalFormatting>
  <conditionalFormatting sqref="AF13:AI43">
    <cfRule type="containsText" dxfId="1" priority="22" operator="containsText" text="入力が誤っています">
      <formula>NOT(ISERROR(SEARCH("入力が誤っています",AF13)))</formula>
    </cfRule>
  </conditionalFormatting>
  <conditionalFormatting sqref="AF84:AI114">
    <cfRule type="containsText" dxfId="0" priority="5" operator="containsText" text="入力が誤っています">
      <formula>NOT(ISERROR(SEARCH("入力が誤っています",AF84)))</formula>
    </cfRule>
  </conditionalFormatting>
  <dataValidations count="9">
    <dataValidation type="whole" allowBlank="1" showInputMessage="1" showErrorMessage="1" sqref="O84:P114 J13:K43 J84:K114 O13:P43" xr:uid="{C9BDD741-2020-4BED-80FE-31AA0062636E}">
      <formula1>0</formula1>
      <formula2>59</formula2>
    </dataValidation>
    <dataValidation type="whole" allowBlank="1" showInputMessage="1" showErrorMessage="1" sqref="C13:D43 C84:D114" xr:uid="{008DFE87-3925-4B85-BDC0-42C866A8C909}">
      <formula1>1</formula1>
      <formula2>31</formula2>
    </dataValidation>
    <dataValidation type="list" allowBlank="1" showInputMessage="1" showErrorMessage="1" error="乗車人数が上限を超えています。" sqref="AD13:AE43 AD84:AE114" xr:uid="{497CC2F2-3909-40AB-AF59-869B511B91B7}">
      <formula1>$BT$13:$BT$18</formula1>
    </dataValidation>
    <dataValidation type="list" allowBlank="1" showInputMessage="1" showErrorMessage="1" sqref="AA7:AE7" xr:uid="{A2245D88-8F5A-42F7-981F-994CC585F3AD}">
      <formula1>$BQ$13:$BQ$15</formula1>
    </dataValidation>
    <dataValidation type="whole" allowBlank="1" showInputMessage="1" showErrorMessage="1" errorTitle="サービス提供可能時間外です" error="6:00～22:00の時刻を入力してください。" sqref="L84:M114 L13:M43" xr:uid="{9C834E08-C8C8-46EF-A5D7-3F2389DDED67}">
      <formula1>6</formula1>
      <formula2>22</formula2>
    </dataValidation>
    <dataValidation type="list" allowBlank="1" showInputMessage="1" showErrorMessage="1" sqref="T13:W43 T84:W114" xr:uid="{1E94EA3A-6404-4342-A799-62195D4739AA}">
      <formula1>$BR$13</formula1>
    </dataValidation>
    <dataValidation type="list" allowBlank="1" showInputMessage="1" showErrorMessage="1" sqref="AK7" xr:uid="{FE893828-30A3-408F-8DD4-7B32A832C52F}">
      <formula1>$BS$13:$BS$14</formula1>
    </dataValidation>
    <dataValidation type="whole" allowBlank="1" showInputMessage="1" showErrorMessage="1" errorTitle="サービス提供可能時間外です" error="6:00～22:00の時刻を入力してください。" sqref="G13:H43 G84:H114" xr:uid="{D3804CA2-8427-46D2-95D7-89C7031E40BF}">
      <formula1>6</formula1>
      <formula2>21</formula2>
    </dataValidation>
    <dataValidation type="custom" operator="lessThanOrEqual" allowBlank="1" showInputMessage="1" showErrorMessage="1" errorTitle="サービス提供可能時間外です" error="6:00～22:00の時刻を入力してください。" sqref="AY13:AY43 AY84:AY114" xr:uid="{55009409-CB57-4787-B8D0-639075D86451}">
      <formula1>AY:AY&lt;=TIME(22,0,0)</formula1>
    </dataValidation>
  </dataValidations>
  <pageMargins left="0.62992125984251968" right="0" top="0" bottom="0" header="0" footer="0"/>
  <pageSetup paperSize="9" scale="47" fitToHeight="2" orientation="portrait" r:id="rId1"/>
  <headerFooter alignWithMargins="0"/>
  <rowBreaks count="2" manualBreakCount="2">
    <brk id="69" min="1" max="46" man="1"/>
    <brk id="139" min="1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B1E70-6C42-46BF-9ECC-CCBBC708D067}">
  <sheetPr>
    <pageSetUpPr fitToPage="1"/>
  </sheetPr>
  <dimension ref="A1:G313"/>
  <sheetViews>
    <sheetView zoomScale="85" zoomScaleNormal="85" workbookViewId="0">
      <selection sqref="A1:C1"/>
    </sheetView>
  </sheetViews>
  <sheetFormatPr defaultRowHeight="13.5"/>
  <cols>
    <col min="1" max="1" width="13.25" customWidth="1"/>
    <col min="2" max="2" width="11.875" customWidth="1"/>
    <col min="3" max="3" width="66.875" style="57" customWidth="1"/>
    <col min="4" max="7" width="9" customWidth="1"/>
  </cols>
  <sheetData>
    <row r="1" spans="1:7" ht="35.25" customHeight="1" thickBot="1">
      <c r="A1" s="462" t="s">
        <v>240</v>
      </c>
      <c r="B1" s="462"/>
      <c r="C1" s="463"/>
    </row>
    <row r="2" spans="1:7" ht="21" customHeight="1">
      <c r="A2" s="63" t="s">
        <v>46</v>
      </c>
      <c r="B2" s="75" t="s">
        <v>19</v>
      </c>
      <c r="C2" s="55" t="s">
        <v>12</v>
      </c>
    </row>
    <row r="3" spans="1:7" ht="21" customHeight="1">
      <c r="A3" s="47">
        <v>1111</v>
      </c>
      <c r="B3" s="58">
        <v>1660</v>
      </c>
      <c r="C3" s="54" t="s">
        <v>51</v>
      </c>
      <c r="F3">
        <v>1660</v>
      </c>
      <c r="G3" t="str">
        <f>IF(B3=F3,"OK","NG")</f>
        <v>OK</v>
      </c>
    </row>
    <row r="4" spans="1:7" ht="21" customHeight="1">
      <c r="A4" s="47">
        <v>1112</v>
      </c>
      <c r="B4" s="58">
        <v>3320</v>
      </c>
      <c r="C4" s="54" t="s">
        <v>52</v>
      </c>
      <c r="F4">
        <v>3320</v>
      </c>
      <c r="G4" t="str">
        <f t="shared" ref="G4:G67" si="0">IF(B4=F4,"OK","NG")</f>
        <v>OK</v>
      </c>
    </row>
    <row r="5" spans="1:7" ht="21" customHeight="1">
      <c r="A5" s="48">
        <v>1113</v>
      </c>
      <c r="B5" s="58">
        <v>4980</v>
      </c>
      <c r="C5" s="54" t="s">
        <v>53</v>
      </c>
      <c r="F5">
        <v>4980</v>
      </c>
      <c r="G5" t="str">
        <f t="shared" si="0"/>
        <v>OK</v>
      </c>
    </row>
    <row r="6" spans="1:7" ht="21" customHeight="1">
      <c r="A6" s="47">
        <v>1114</v>
      </c>
      <c r="B6" s="58">
        <v>6640</v>
      </c>
      <c r="C6" s="54" t="s">
        <v>54</v>
      </c>
      <c r="F6">
        <v>6640</v>
      </c>
      <c r="G6" t="str">
        <f t="shared" si="0"/>
        <v>OK</v>
      </c>
    </row>
    <row r="7" spans="1:7" ht="21" customHeight="1">
      <c r="A7" s="47">
        <v>1115</v>
      </c>
      <c r="B7" s="58">
        <v>8300</v>
      </c>
      <c r="C7" s="54" t="s">
        <v>55</v>
      </c>
      <c r="F7">
        <v>8300</v>
      </c>
      <c r="G7" t="str">
        <f t="shared" si="0"/>
        <v>OK</v>
      </c>
    </row>
    <row r="8" spans="1:7" ht="21" customHeight="1">
      <c r="A8" s="48">
        <v>1116</v>
      </c>
      <c r="B8" s="58">
        <v>9960</v>
      </c>
      <c r="C8" s="54" t="s">
        <v>56</v>
      </c>
      <c r="F8">
        <v>9960</v>
      </c>
      <c r="G8" t="str">
        <f t="shared" si="0"/>
        <v>OK</v>
      </c>
    </row>
    <row r="9" spans="1:7" ht="21" customHeight="1">
      <c r="A9" s="47">
        <v>1117</v>
      </c>
      <c r="B9" s="58">
        <v>11620</v>
      </c>
      <c r="C9" s="54" t="s">
        <v>57</v>
      </c>
      <c r="F9">
        <v>11620</v>
      </c>
      <c r="G9" t="str">
        <f t="shared" si="0"/>
        <v>OK</v>
      </c>
    </row>
    <row r="10" spans="1:7" ht="21" customHeight="1">
      <c r="A10" s="47">
        <v>1118</v>
      </c>
      <c r="B10" s="58">
        <v>13280</v>
      </c>
      <c r="C10" s="54" t="s">
        <v>58</v>
      </c>
      <c r="F10">
        <v>13280</v>
      </c>
      <c r="G10" t="str">
        <f t="shared" si="0"/>
        <v>OK</v>
      </c>
    </row>
    <row r="11" spans="1:7" ht="21" customHeight="1">
      <c r="A11" s="48">
        <v>1119</v>
      </c>
      <c r="B11" s="58">
        <v>14940</v>
      </c>
      <c r="C11" s="54" t="s">
        <v>59</v>
      </c>
      <c r="F11">
        <v>14940</v>
      </c>
      <c r="G11" t="str">
        <f t="shared" si="0"/>
        <v>OK</v>
      </c>
    </row>
    <row r="12" spans="1:7" ht="21" customHeight="1">
      <c r="A12" s="47">
        <v>1120</v>
      </c>
      <c r="B12" s="58">
        <v>16600</v>
      </c>
      <c r="C12" s="54" t="s">
        <v>60</v>
      </c>
      <c r="F12">
        <v>16600</v>
      </c>
      <c r="G12" t="str">
        <f t="shared" si="0"/>
        <v>OK</v>
      </c>
    </row>
    <row r="13" spans="1:7" ht="21" customHeight="1">
      <c r="A13" s="47">
        <v>1121</v>
      </c>
      <c r="B13" s="58">
        <v>18260</v>
      </c>
      <c r="C13" s="54" t="s">
        <v>61</v>
      </c>
      <c r="F13">
        <v>18260</v>
      </c>
      <c r="G13" t="str">
        <f t="shared" si="0"/>
        <v>OK</v>
      </c>
    </row>
    <row r="14" spans="1:7" ht="21" customHeight="1">
      <c r="A14" s="48">
        <v>1122</v>
      </c>
      <c r="B14" s="58">
        <v>19920</v>
      </c>
      <c r="C14" s="54" t="s">
        <v>62</v>
      </c>
      <c r="F14">
        <v>19920</v>
      </c>
      <c r="G14" t="str">
        <f t="shared" si="0"/>
        <v>OK</v>
      </c>
    </row>
    <row r="15" spans="1:7" ht="21" customHeight="1">
      <c r="A15" s="47">
        <v>1123</v>
      </c>
      <c r="B15" s="58">
        <v>21580</v>
      </c>
      <c r="C15" s="54" t="s">
        <v>63</v>
      </c>
      <c r="F15">
        <v>21580</v>
      </c>
      <c r="G15" t="str">
        <f t="shared" si="0"/>
        <v>OK</v>
      </c>
    </row>
    <row r="16" spans="1:7" ht="21" customHeight="1">
      <c r="A16" s="47">
        <v>1124</v>
      </c>
      <c r="B16" s="58">
        <v>23240</v>
      </c>
      <c r="C16" s="54" t="s">
        <v>64</v>
      </c>
      <c r="F16">
        <v>23240</v>
      </c>
      <c r="G16" t="str">
        <f t="shared" si="0"/>
        <v>OK</v>
      </c>
    </row>
    <row r="17" spans="1:7" ht="21" customHeight="1">
      <c r="A17" s="48">
        <v>1125</v>
      </c>
      <c r="B17" s="58">
        <v>24900</v>
      </c>
      <c r="C17" s="54" t="s">
        <v>65</v>
      </c>
      <c r="F17">
        <v>24900</v>
      </c>
      <c r="G17" t="str">
        <f t="shared" si="0"/>
        <v>OK</v>
      </c>
    </row>
    <row r="18" spans="1:7" ht="21" customHeight="1">
      <c r="A18" s="47">
        <v>1126</v>
      </c>
      <c r="B18" s="58">
        <v>26560</v>
      </c>
      <c r="C18" s="54" t="s">
        <v>66</v>
      </c>
      <c r="F18">
        <v>26560</v>
      </c>
      <c r="G18" t="str">
        <f t="shared" si="0"/>
        <v>OK</v>
      </c>
    </row>
    <row r="19" spans="1:7" ht="21" customHeight="1">
      <c r="A19" s="47">
        <v>1127</v>
      </c>
      <c r="B19" s="58">
        <v>28220</v>
      </c>
      <c r="C19" s="54" t="s">
        <v>67</v>
      </c>
      <c r="F19">
        <v>28220</v>
      </c>
      <c r="G19" t="str">
        <f t="shared" si="0"/>
        <v>OK</v>
      </c>
    </row>
    <row r="20" spans="1:7" ht="21" customHeight="1">
      <c r="A20" s="48">
        <v>1128</v>
      </c>
      <c r="B20" s="58">
        <v>29880</v>
      </c>
      <c r="C20" s="54" t="s">
        <v>68</v>
      </c>
      <c r="F20">
        <v>29880</v>
      </c>
      <c r="G20" t="str">
        <f t="shared" si="0"/>
        <v>OK</v>
      </c>
    </row>
    <row r="21" spans="1:7" ht="21" customHeight="1">
      <c r="A21" s="47">
        <v>1129</v>
      </c>
      <c r="B21" s="58">
        <v>31540</v>
      </c>
      <c r="C21" s="54" t="s">
        <v>69</v>
      </c>
      <c r="F21">
        <v>31540</v>
      </c>
      <c r="G21" t="str">
        <f t="shared" si="0"/>
        <v>OK</v>
      </c>
    </row>
    <row r="22" spans="1:7" ht="21" customHeight="1">
      <c r="A22" s="47">
        <v>1130</v>
      </c>
      <c r="B22" s="58">
        <v>33200</v>
      </c>
      <c r="C22" s="54" t="s">
        <v>70</v>
      </c>
      <c r="F22">
        <v>33200</v>
      </c>
      <c r="G22" t="str">
        <f t="shared" si="0"/>
        <v>OK</v>
      </c>
    </row>
    <row r="23" spans="1:7" ht="21" customHeight="1">
      <c r="A23" s="48">
        <v>1131</v>
      </c>
      <c r="B23" s="58">
        <v>34860</v>
      </c>
      <c r="C23" s="54" t="s">
        <v>71</v>
      </c>
      <c r="F23">
        <v>34860</v>
      </c>
      <c r="G23" t="str">
        <f t="shared" si="0"/>
        <v>OK</v>
      </c>
    </row>
    <row r="24" spans="1:7" ht="21" customHeight="1">
      <c r="A24" s="47">
        <v>1132</v>
      </c>
      <c r="B24" s="58">
        <v>36520</v>
      </c>
      <c r="C24" s="54" t="s">
        <v>72</v>
      </c>
      <c r="F24">
        <v>36520</v>
      </c>
      <c r="G24" t="str">
        <f t="shared" si="0"/>
        <v>OK</v>
      </c>
    </row>
    <row r="25" spans="1:7" ht="21" customHeight="1">
      <c r="A25" s="47">
        <v>1133</v>
      </c>
      <c r="B25" s="58">
        <v>38180</v>
      </c>
      <c r="C25" s="54" t="s">
        <v>73</v>
      </c>
      <c r="F25">
        <v>38180</v>
      </c>
      <c r="G25" t="str">
        <f t="shared" si="0"/>
        <v>OK</v>
      </c>
    </row>
    <row r="26" spans="1:7" ht="21" customHeight="1">
      <c r="A26" s="48">
        <v>1134</v>
      </c>
      <c r="B26" s="58">
        <v>39840</v>
      </c>
      <c r="C26" s="54" t="s">
        <v>74</v>
      </c>
      <c r="F26">
        <v>39840</v>
      </c>
      <c r="G26" t="str">
        <f t="shared" si="0"/>
        <v>OK</v>
      </c>
    </row>
    <row r="27" spans="1:7" ht="21" customHeight="1">
      <c r="A27" s="47">
        <v>1135</v>
      </c>
      <c r="B27" s="58">
        <v>41500</v>
      </c>
      <c r="C27" s="54" t="s">
        <v>75</v>
      </c>
      <c r="F27">
        <v>41500</v>
      </c>
      <c r="G27" t="str">
        <f t="shared" si="0"/>
        <v>OK</v>
      </c>
    </row>
    <row r="28" spans="1:7" ht="21" customHeight="1">
      <c r="A28" s="47">
        <v>1136</v>
      </c>
      <c r="B28" s="58">
        <v>43160</v>
      </c>
      <c r="C28" s="54" t="s">
        <v>76</v>
      </c>
      <c r="F28">
        <v>43160</v>
      </c>
      <c r="G28" t="str">
        <f t="shared" si="0"/>
        <v>OK</v>
      </c>
    </row>
    <row r="29" spans="1:7" ht="21" customHeight="1">
      <c r="A29" s="48">
        <v>1137</v>
      </c>
      <c r="B29" s="58">
        <v>44820</v>
      </c>
      <c r="C29" s="54" t="s">
        <v>77</v>
      </c>
      <c r="F29">
        <v>44820</v>
      </c>
      <c r="G29" t="str">
        <f t="shared" si="0"/>
        <v>OK</v>
      </c>
    </row>
    <row r="30" spans="1:7" ht="21" customHeight="1">
      <c r="A30" s="47">
        <v>1138</v>
      </c>
      <c r="B30" s="58">
        <v>46480</v>
      </c>
      <c r="C30" s="54" t="s">
        <v>78</v>
      </c>
      <c r="F30">
        <v>46480</v>
      </c>
      <c r="G30" t="str">
        <f t="shared" si="0"/>
        <v>OK</v>
      </c>
    </row>
    <row r="31" spans="1:7" ht="21" customHeight="1">
      <c r="A31" s="47">
        <v>1139</v>
      </c>
      <c r="B31" s="58">
        <v>48140</v>
      </c>
      <c r="C31" s="54" t="s">
        <v>79</v>
      </c>
      <c r="F31">
        <v>48140</v>
      </c>
      <c r="G31" t="str">
        <f t="shared" si="0"/>
        <v>OK</v>
      </c>
    </row>
    <row r="32" spans="1:7" ht="21" customHeight="1">
      <c r="A32" s="48">
        <v>1140</v>
      </c>
      <c r="B32" s="58">
        <v>49800</v>
      </c>
      <c r="C32" s="54" t="s">
        <v>80</v>
      </c>
      <c r="F32">
        <v>49800</v>
      </c>
      <c r="G32" t="str">
        <f t="shared" si="0"/>
        <v>OK</v>
      </c>
    </row>
    <row r="33" spans="1:7" ht="21" customHeight="1">
      <c r="A33" s="47">
        <v>1141</v>
      </c>
      <c r="B33" s="58">
        <v>51460</v>
      </c>
      <c r="C33" s="54" t="s">
        <v>81</v>
      </c>
      <c r="F33">
        <v>51460</v>
      </c>
      <c r="G33" t="str">
        <f t="shared" si="0"/>
        <v>OK</v>
      </c>
    </row>
    <row r="34" spans="1:7" ht="21" customHeight="1">
      <c r="A34" s="47">
        <v>1142</v>
      </c>
      <c r="B34" s="58">
        <v>53120</v>
      </c>
      <c r="C34" s="54" t="s">
        <v>82</v>
      </c>
      <c r="F34">
        <v>53120</v>
      </c>
      <c r="G34" t="str">
        <f t="shared" si="0"/>
        <v>OK</v>
      </c>
    </row>
    <row r="35" spans="1:7" ht="21" customHeight="1">
      <c r="A35" s="49">
        <v>2111</v>
      </c>
      <c r="B35" s="58">
        <v>1030</v>
      </c>
      <c r="C35" s="54" t="s">
        <v>83</v>
      </c>
      <c r="F35">
        <v>1030</v>
      </c>
      <c r="G35" t="str">
        <f t="shared" si="0"/>
        <v>OK</v>
      </c>
    </row>
    <row r="36" spans="1:7" ht="21" customHeight="1">
      <c r="A36" s="49">
        <v>2112</v>
      </c>
      <c r="B36" s="58">
        <v>2070</v>
      </c>
      <c r="C36" s="54" t="s">
        <v>84</v>
      </c>
      <c r="F36">
        <v>2070</v>
      </c>
      <c r="G36" t="str">
        <f t="shared" si="0"/>
        <v>OK</v>
      </c>
    </row>
    <row r="37" spans="1:7" ht="21" customHeight="1">
      <c r="A37" s="49">
        <v>2113</v>
      </c>
      <c r="B37" s="58">
        <v>3110</v>
      </c>
      <c r="C37" s="54" t="s">
        <v>85</v>
      </c>
      <c r="F37">
        <v>3110</v>
      </c>
      <c r="G37" t="str">
        <f t="shared" si="0"/>
        <v>OK</v>
      </c>
    </row>
    <row r="38" spans="1:7" ht="21" customHeight="1">
      <c r="A38" s="49">
        <v>2114</v>
      </c>
      <c r="B38" s="58">
        <v>4140</v>
      </c>
      <c r="C38" s="54" t="s">
        <v>86</v>
      </c>
      <c r="F38">
        <v>4140</v>
      </c>
      <c r="G38" t="str">
        <f t="shared" si="0"/>
        <v>OK</v>
      </c>
    </row>
    <row r="39" spans="1:7" ht="21" customHeight="1">
      <c r="A39" s="49">
        <v>2115</v>
      </c>
      <c r="B39" s="58">
        <v>5170</v>
      </c>
      <c r="C39" s="54" t="s">
        <v>87</v>
      </c>
      <c r="F39">
        <v>5170</v>
      </c>
      <c r="G39" t="str">
        <f t="shared" si="0"/>
        <v>OK</v>
      </c>
    </row>
    <row r="40" spans="1:7" ht="21" customHeight="1">
      <c r="A40" s="49">
        <v>2116</v>
      </c>
      <c r="B40" s="58">
        <v>6200</v>
      </c>
      <c r="C40" s="54" t="s">
        <v>88</v>
      </c>
      <c r="F40">
        <v>6200</v>
      </c>
      <c r="G40" t="str">
        <f t="shared" si="0"/>
        <v>OK</v>
      </c>
    </row>
    <row r="41" spans="1:7" ht="21" customHeight="1">
      <c r="A41" s="49">
        <v>2117</v>
      </c>
      <c r="B41" s="58">
        <v>7230</v>
      </c>
      <c r="C41" s="54" t="s">
        <v>89</v>
      </c>
      <c r="F41">
        <v>7230</v>
      </c>
      <c r="G41" t="str">
        <f t="shared" si="0"/>
        <v>OK</v>
      </c>
    </row>
    <row r="42" spans="1:7" ht="21" customHeight="1">
      <c r="A42" s="49">
        <v>2118</v>
      </c>
      <c r="B42" s="58">
        <v>8260</v>
      </c>
      <c r="C42" s="54" t="s">
        <v>90</v>
      </c>
      <c r="F42">
        <v>8260</v>
      </c>
      <c r="G42" t="str">
        <f t="shared" si="0"/>
        <v>OK</v>
      </c>
    </row>
    <row r="43" spans="1:7" ht="21" customHeight="1">
      <c r="A43" s="49">
        <v>2119</v>
      </c>
      <c r="B43" s="58">
        <v>9290</v>
      </c>
      <c r="C43" s="54" t="s">
        <v>91</v>
      </c>
      <c r="F43">
        <v>9290</v>
      </c>
      <c r="G43" t="str">
        <f t="shared" si="0"/>
        <v>OK</v>
      </c>
    </row>
    <row r="44" spans="1:7" ht="21" customHeight="1">
      <c r="A44" s="49">
        <v>2120</v>
      </c>
      <c r="B44" s="58">
        <v>10320</v>
      </c>
      <c r="C44" s="54" t="s">
        <v>92</v>
      </c>
      <c r="F44">
        <v>10320</v>
      </c>
      <c r="G44" t="str">
        <f t="shared" si="0"/>
        <v>OK</v>
      </c>
    </row>
    <row r="45" spans="1:7" ht="21" customHeight="1">
      <c r="A45" s="49">
        <v>2121</v>
      </c>
      <c r="B45" s="58">
        <v>11350</v>
      </c>
      <c r="C45" s="54" t="s">
        <v>93</v>
      </c>
      <c r="F45">
        <v>11350</v>
      </c>
      <c r="G45" t="str">
        <f t="shared" si="0"/>
        <v>OK</v>
      </c>
    </row>
    <row r="46" spans="1:7" ht="21" customHeight="1">
      <c r="A46" s="49">
        <v>2122</v>
      </c>
      <c r="B46" s="58">
        <v>12380</v>
      </c>
      <c r="C46" s="54" t="s">
        <v>94</v>
      </c>
      <c r="F46">
        <v>12380</v>
      </c>
      <c r="G46" t="str">
        <f t="shared" si="0"/>
        <v>OK</v>
      </c>
    </row>
    <row r="47" spans="1:7" ht="21" customHeight="1">
      <c r="A47" s="49">
        <v>2123</v>
      </c>
      <c r="B47" s="58">
        <v>13410</v>
      </c>
      <c r="C47" s="54" t="s">
        <v>95</v>
      </c>
      <c r="F47">
        <v>13410</v>
      </c>
      <c r="G47" t="str">
        <f t="shared" si="0"/>
        <v>OK</v>
      </c>
    </row>
    <row r="48" spans="1:7" ht="21" customHeight="1">
      <c r="A48" s="49">
        <v>2124</v>
      </c>
      <c r="B48" s="58">
        <v>14440</v>
      </c>
      <c r="C48" s="54" t="s">
        <v>96</v>
      </c>
      <c r="F48">
        <v>14440</v>
      </c>
      <c r="G48" t="str">
        <f t="shared" si="0"/>
        <v>OK</v>
      </c>
    </row>
    <row r="49" spans="1:7" ht="21" customHeight="1">
      <c r="A49" s="49">
        <v>2125</v>
      </c>
      <c r="B49" s="58">
        <v>15470</v>
      </c>
      <c r="C49" s="54" t="s">
        <v>97</v>
      </c>
      <c r="F49">
        <v>15470</v>
      </c>
      <c r="G49" t="str">
        <f t="shared" si="0"/>
        <v>OK</v>
      </c>
    </row>
    <row r="50" spans="1:7" ht="21" customHeight="1">
      <c r="A50" s="49">
        <v>2126</v>
      </c>
      <c r="B50" s="58">
        <v>16500</v>
      </c>
      <c r="C50" s="54" t="s">
        <v>98</v>
      </c>
      <c r="F50">
        <v>16500</v>
      </c>
      <c r="G50" t="str">
        <f t="shared" si="0"/>
        <v>OK</v>
      </c>
    </row>
    <row r="51" spans="1:7" ht="21" customHeight="1">
      <c r="A51" s="49">
        <v>2127</v>
      </c>
      <c r="B51" s="58">
        <v>17530</v>
      </c>
      <c r="C51" s="54" t="s">
        <v>99</v>
      </c>
      <c r="F51">
        <v>17530</v>
      </c>
      <c r="G51" t="str">
        <f t="shared" si="0"/>
        <v>OK</v>
      </c>
    </row>
    <row r="52" spans="1:7" ht="21" customHeight="1">
      <c r="A52" s="49">
        <v>2128</v>
      </c>
      <c r="B52" s="58">
        <v>18560</v>
      </c>
      <c r="C52" s="54" t="s">
        <v>100</v>
      </c>
      <c r="F52">
        <v>18560</v>
      </c>
      <c r="G52" t="str">
        <f t="shared" si="0"/>
        <v>OK</v>
      </c>
    </row>
    <row r="53" spans="1:7" ht="21" customHeight="1">
      <c r="A53" s="49">
        <v>2129</v>
      </c>
      <c r="B53" s="58">
        <v>19590</v>
      </c>
      <c r="C53" s="54" t="s">
        <v>101</v>
      </c>
      <c r="F53">
        <v>19590</v>
      </c>
      <c r="G53" t="str">
        <f t="shared" si="0"/>
        <v>OK</v>
      </c>
    </row>
    <row r="54" spans="1:7" ht="21" customHeight="1">
      <c r="A54" s="49">
        <v>2130</v>
      </c>
      <c r="B54" s="58">
        <v>20620</v>
      </c>
      <c r="C54" s="54" t="s">
        <v>102</v>
      </c>
      <c r="F54">
        <v>20620</v>
      </c>
      <c r="G54" t="str">
        <f t="shared" si="0"/>
        <v>OK</v>
      </c>
    </row>
    <row r="55" spans="1:7" ht="21" customHeight="1">
      <c r="A55" s="49">
        <v>2131</v>
      </c>
      <c r="B55" s="58">
        <v>21650</v>
      </c>
      <c r="C55" s="54" t="s">
        <v>103</v>
      </c>
      <c r="F55">
        <v>21650</v>
      </c>
      <c r="G55" t="str">
        <f t="shared" si="0"/>
        <v>OK</v>
      </c>
    </row>
    <row r="56" spans="1:7" ht="21" customHeight="1">
      <c r="A56" s="49">
        <v>2132</v>
      </c>
      <c r="B56" s="58">
        <v>22680</v>
      </c>
      <c r="C56" s="54" t="s">
        <v>104</v>
      </c>
      <c r="F56">
        <v>22680</v>
      </c>
      <c r="G56" t="str">
        <f t="shared" si="0"/>
        <v>OK</v>
      </c>
    </row>
    <row r="57" spans="1:7" ht="21" customHeight="1">
      <c r="A57" s="49">
        <v>2133</v>
      </c>
      <c r="B57" s="58">
        <v>23710</v>
      </c>
      <c r="C57" s="54" t="s">
        <v>105</v>
      </c>
      <c r="F57">
        <v>23710</v>
      </c>
      <c r="G57" t="str">
        <f t="shared" si="0"/>
        <v>OK</v>
      </c>
    </row>
    <row r="58" spans="1:7" ht="21" customHeight="1">
      <c r="A58" s="49">
        <v>2134</v>
      </c>
      <c r="B58" s="58">
        <v>24740</v>
      </c>
      <c r="C58" s="54" t="s">
        <v>106</v>
      </c>
      <c r="F58">
        <v>24740</v>
      </c>
      <c r="G58" t="str">
        <f t="shared" si="0"/>
        <v>OK</v>
      </c>
    </row>
    <row r="59" spans="1:7" ht="21" customHeight="1">
      <c r="A59" s="49">
        <v>2135</v>
      </c>
      <c r="B59" s="58">
        <v>25770</v>
      </c>
      <c r="C59" s="54" t="s">
        <v>107</v>
      </c>
      <c r="F59">
        <v>25770</v>
      </c>
      <c r="G59" t="str">
        <f t="shared" si="0"/>
        <v>OK</v>
      </c>
    </row>
    <row r="60" spans="1:7" ht="21" customHeight="1">
      <c r="A60" s="49">
        <v>2136</v>
      </c>
      <c r="B60" s="58">
        <v>26800</v>
      </c>
      <c r="C60" s="54" t="s">
        <v>108</v>
      </c>
      <c r="F60">
        <v>26800</v>
      </c>
      <c r="G60" t="str">
        <f t="shared" si="0"/>
        <v>OK</v>
      </c>
    </row>
    <row r="61" spans="1:7" ht="21" customHeight="1">
      <c r="A61" s="49">
        <v>2137</v>
      </c>
      <c r="B61" s="58">
        <v>27830</v>
      </c>
      <c r="C61" s="54" t="s">
        <v>109</v>
      </c>
      <c r="F61">
        <v>27830</v>
      </c>
      <c r="G61" t="str">
        <f t="shared" si="0"/>
        <v>OK</v>
      </c>
    </row>
    <row r="62" spans="1:7" ht="21" customHeight="1">
      <c r="A62" s="49">
        <v>2138</v>
      </c>
      <c r="B62" s="58">
        <v>28860</v>
      </c>
      <c r="C62" s="54" t="s">
        <v>110</v>
      </c>
      <c r="F62">
        <v>28860</v>
      </c>
      <c r="G62" t="str">
        <f t="shared" si="0"/>
        <v>OK</v>
      </c>
    </row>
    <row r="63" spans="1:7" ht="21" customHeight="1">
      <c r="A63" s="49">
        <v>2139</v>
      </c>
      <c r="B63" s="58">
        <v>29890</v>
      </c>
      <c r="C63" s="54" t="s">
        <v>111</v>
      </c>
      <c r="F63">
        <v>29890</v>
      </c>
      <c r="G63" t="str">
        <f t="shared" si="0"/>
        <v>OK</v>
      </c>
    </row>
    <row r="64" spans="1:7" ht="21" customHeight="1">
      <c r="A64" s="49">
        <v>2140</v>
      </c>
      <c r="B64" s="58">
        <v>30920</v>
      </c>
      <c r="C64" s="54" t="s">
        <v>112</v>
      </c>
      <c r="F64">
        <v>30920</v>
      </c>
      <c r="G64" t="str">
        <f t="shared" si="0"/>
        <v>OK</v>
      </c>
    </row>
    <row r="65" spans="1:7" ht="21" customHeight="1">
      <c r="A65" s="49">
        <v>2141</v>
      </c>
      <c r="B65" s="58">
        <v>31950</v>
      </c>
      <c r="C65" s="54" t="s">
        <v>113</v>
      </c>
      <c r="F65">
        <v>31950</v>
      </c>
      <c r="G65" t="str">
        <f t="shared" si="0"/>
        <v>OK</v>
      </c>
    </row>
    <row r="66" spans="1:7" ht="21" customHeight="1">
      <c r="A66" s="49">
        <v>2142</v>
      </c>
      <c r="B66" s="58">
        <v>32980</v>
      </c>
      <c r="C66" s="54" t="s">
        <v>114</v>
      </c>
      <c r="F66">
        <v>32980</v>
      </c>
      <c r="G66" t="str">
        <f t="shared" si="0"/>
        <v>OK</v>
      </c>
    </row>
    <row r="67" spans="1:7" ht="21" customHeight="1">
      <c r="A67" s="49">
        <v>2211</v>
      </c>
      <c r="B67" s="58">
        <v>730</v>
      </c>
      <c r="C67" s="54" t="s">
        <v>115</v>
      </c>
      <c r="F67">
        <v>730</v>
      </c>
      <c r="G67" t="str">
        <f t="shared" si="0"/>
        <v>OK</v>
      </c>
    </row>
    <row r="68" spans="1:7" ht="21" customHeight="1">
      <c r="A68" s="49">
        <v>2212</v>
      </c>
      <c r="B68" s="58">
        <v>1450</v>
      </c>
      <c r="C68" s="54" t="s">
        <v>116</v>
      </c>
      <c r="F68">
        <v>1450</v>
      </c>
      <c r="G68" t="str">
        <f t="shared" ref="G68:G131" si="1">IF(B68=F68,"OK","NG")</f>
        <v>OK</v>
      </c>
    </row>
    <row r="69" spans="1:7" ht="21" customHeight="1">
      <c r="A69" s="49">
        <v>2213</v>
      </c>
      <c r="B69" s="58">
        <v>2180</v>
      </c>
      <c r="C69" s="54" t="s">
        <v>117</v>
      </c>
      <c r="F69">
        <v>2180</v>
      </c>
      <c r="G69" t="str">
        <f t="shared" si="1"/>
        <v>OK</v>
      </c>
    </row>
    <row r="70" spans="1:7" ht="21" customHeight="1">
      <c r="A70" s="49">
        <v>2214</v>
      </c>
      <c r="B70" s="58">
        <v>2910</v>
      </c>
      <c r="C70" s="54" t="s">
        <v>118</v>
      </c>
      <c r="F70">
        <v>2910</v>
      </c>
      <c r="G70" t="str">
        <f t="shared" si="1"/>
        <v>OK</v>
      </c>
    </row>
    <row r="71" spans="1:7" ht="21" customHeight="1">
      <c r="A71" s="49">
        <v>2215</v>
      </c>
      <c r="B71" s="58">
        <v>3640</v>
      </c>
      <c r="C71" s="54" t="s">
        <v>119</v>
      </c>
      <c r="F71">
        <v>3640</v>
      </c>
      <c r="G71" t="str">
        <f t="shared" si="1"/>
        <v>OK</v>
      </c>
    </row>
    <row r="72" spans="1:7" ht="21" customHeight="1">
      <c r="A72" s="49">
        <v>2216</v>
      </c>
      <c r="B72" s="58">
        <v>4370</v>
      </c>
      <c r="C72" s="54" t="s">
        <v>120</v>
      </c>
      <c r="F72">
        <v>4370</v>
      </c>
      <c r="G72" t="str">
        <f t="shared" si="1"/>
        <v>OK</v>
      </c>
    </row>
    <row r="73" spans="1:7" ht="21" customHeight="1">
      <c r="A73" s="49">
        <v>2217</v>
      </c>
      <c r="B73" s="58">
        <v>5100</v>
      </c>
      <c r="C73" s="54" t="s">
        <v>121</v>
      </c>
      <c r="F73">
        <v>5100</v>
      </c>
      <c r="G73" t="str">
        <f t="shared" si="1"/>
        <v>OK</v>
      </c>
    </row>
    <row r="74" spans="1:7" ht="21" customHeight="1">
      <c r="A74" s="49">
        <v>2218</v>
      </c>
      <c r="B74" s="58">
        <v>5830</v>
      </c>
      <c r="C74" s="54" t="s">
        <v>122</v>
      </c>
      <c r="F74">
        <v>5830</v>
      </c>
      <c r="G74" t="str">
        <f t="shared" si="1"/>
        <v>OK</v>
      </c>
    </row>
    <row r="75" spans="1:7" ht="21" customHeight="1">
      <c r="A75" s="49">
        <v>2219</v>
      </c>
      <c r="B75" s="58">
        <v>6560</v>
      </c>
      <c r="C75" s="54" t="s">
        <v>123</v>
      </c>
      <c r="F75">
        <v>6560</v>
      </c>
      <c r="G75" t="str">
        <f t="shared" si="1"/>
        <v>OK</v>
      </c>
    </row>
    <row r="76" spans="1:7" ht="21" customHeight="1">
      <c r="A76" s="49">
        <v>2220</v>
      </c>
      <c r="B76" s="58">
        <v>7290</v>
      </c>
      <c r="C76" s="54" t="s">
        <v>124</v>
      </c>
      <c r="F76">
        <v>7290</v>
      </c>
      <c r="G76" t="str">
        <f t="shared" si="1"/>
        <v>OK</v>
      </c>
    </row>
    <row r="77" spans="1:7" ht="21" customHeight="1">
      <c r="A77" s="49">
        <v>2221</v>
      </c>
      <c r="B77" s="58">
        <v>8020</v>
      </c>
      <c r="C77" s="54" t="s">
        <v>125</v>
      </c>
      <c r="F77">
        <v>8020</v>
      </c>
      <c r="G77" t="str">
        <f t="shared" si="1"/>
        <v>OK</v>
      </c>
    </row>
    <row r="78" spans="1:7" ht="21" customHeight="1">
      <c r="A78" s="49">
        <v>2222</v>
      </c>
      <c r="B78" s="58">
        <v>8750</v>
      </c>
      <c r="C78" s="54" t="s">
        <v>126</v>
      </c>
      <c r="F78">
        <v>8750</v>
      </c>
      <c r="G78" t="str">
        <f t="shared" si="1"/>
        <v>OK</v>
      </c>
    </row>
    <row r="79" spans="1:7" ht="21" customHeight="1">
      <c r="A79" s="49">
        <v>2223</v>
      </c>
      <c r="B79" s="58">
        <v>9480</v>
      </c>
      <c r="C79" s="54" t="s">
        <v>127</v>
      </c>
      <c r="F79">
        <v>9480</v>
      </c>
      <c r="G79" t="str">
        <f t="shared" si="1"/>
        <v>OK</v>
      </c>
    </row>
    <row r="80" spans="1:7" ht="21" customHeight="1">
      <c r="A80" s="49">
        <v>2224</v>
      </c>
      <c r="B80" s="58">
        <v>10210</v>
      </c>
      <c r="C80" s="54" t="s">
        <v>128</v>
      </c>
      <c r="F80">
        <v>10210</v>
      </c>
      <c r="G80" t="str">
        <f t="shared" si="1"/>
        <v>OK</v>
      </c>
    </row>
    <row r="81" spans="1:7" ht="21" customHeight="1">
      <c r="A81" s="49">
        <v>2225</v>
      </c>
      <c r="B81" s="58">
        <v>10940</v>
      </c>
      <c r="C81" s="54" t="s">
        <v>129</v>
      </c>
      <c r="F81">
        <v>10940</v>
      </c>
      <c r="G81" t="str">
        <f t="shared" si="1"/>
        <v>OK</v>
      </c>
    </row>
    <row r="82" spans="1:7" ht="21" customHeight="1">
      <c r="A82" s="49">
        <v>2226</v>
      </c>
      <c r="B82" s="58">
        <v>11670</v>
      </c>
      <c r="C82" s="54" t="s">
        <v>130</v>
      </c>
      <c r="F82">
        <v>11670</v>
      </c>
      <c r="G82" t="str">
        <f t="shared" si="1"/>
        <v>OK</v>
      </c>
    </row>
    <row r="83" spans="1:7" ht="21" customHeight="1">
      <c r="A83" s="49">
        <v>2227</v>
      </c>
      <c r="B83" s="58">
        <v>12400</v>
      </c>
      <c r="C83" s="54" t="s">
        <v>131</v>
      </c>
      <c r="F83">
        <v>12400</v>
      </c>
      <c r="G83" t="str">
        <f t="shared" si="1"/>
        <v>OK</v>
      </c>
    </row>
    <row r="84" spans="1:7" ht="21" customHeight="1">
      <c r="A84" s="49">
        <v>2228</v>
      </c>
      <c r="B84" s="58">
        <v>13130</v>
      </c>
      <c r="C84" s="54" t="s">
        <v>132</v>
      </c>
      <c r="F84">
        <v>13130</v>
      </c>
      <c r="G84" t="str">
        <f t="shared" si="1"/>
        <v>OK</v>
      </c>
    </row>
    <row r="85" spans="1:7" ht="21" customHeight="1">
      <c r="A85" s="49">
        <v>2229</v>
      </c>
      <c r="B85" s="58">
        <v>13860</v>
      </c>
      <c r="C85" s="54" t="s">
        <v>133</v>
      </c>
      <c r="F85">
        <v>13860</v>
      </c>
      <c r="G85" t="str">
        <f t="shared" si="1"/>
        <v>OK</v>
      </c>
    </row>
    <row r="86" spans="1:7" ht="21" customHeight="1">
      <c r="A86" s="49">
        <v>2230</v>
      </c>
      <c r="B86" s="58">
        <v>14590</v>
      </c>
      <c r="C86" s="54" t="s">
        <v>134</v>
      </c>
      <c r="F86">
        <v>14590</v>
      </c>
      <c r="G86" t="str">
        <f t="shared" si="1"/>
        <v>OK</v>
      </c>
    </row>
    <row r="87" spans="1:7" ht="21" customHeight="1">
      <c r="A87" s="49">
        <v>2231</v>
      </c>
      <c r="B87" s="58">
        <v>15320</v>
      </c>
      <c r="C87" s="54" t="s">
        <v>135</v>
      </c>
      <c r="F87">
        <v>15320</v>
      </c>
      <c r="G87" t="str">
        <f t="shared" si="1"/>
        <v>OK</v>
      </c>
    </row>
    <row r="88" spans="1:7" ht="21" customHeight="1">
      <c r="A88" s="49">
        <v>2232</v>
      </c>
      <c r="B88" s="58">
        <v>16050</v>
      </c>
      <c r="C88" s="54" t="s">
        <v>136</v>
      </c>
      <c r="F88">
        <v>16050</v>
      </c>
      <c r="G88" t="str">
        <f t="shared" si="1"/>
        <v>OK</v>
      </c>
    </row>
    <row r="89" spans="1:7" ht="21" customHeight="1">
      <c r="A89" s="49">
        <v>2233</v>
      </c>
      <c r="B89" s="58">
        <v>16780</v>
      </c>
      <c r="C89" s="54" t="s">
        <v>137</v>
      </c>
      <c r="F89">
        <v>16780</v>
      </c>
      <c r="G89" t="str">
        <f t="shared" si="1"/>
        <v>OK</v>
      </c>
    </row>
    <row r="90" spans="1:7" ht="21" customHeight="1">
      <c r="A90" s="49">
        <v>2234</v>
      </c>
      <c r="B90" s="58">
        <v>17510</v>
      </c>
      <c r="C90" s="54" t="s">
        <v>138</v>
      </c>
      <c r="F90">
        <v>17510</v>
      </c>
      <c r="G90" t="str">
        <f t="shared" si="1"/>
        <v>OK</v>
      </c>
    </row>
    <row r="91" spans="1:7" ht="21" customHeight="1">
      <c r="A91" s="49">
        <v>2235</v>
      </c>
      <c r="B91" s="58">
        <v>18240</v>
      </c>
      <c r="C91" s="54" t="s">
        <v>139</v>
      </c>
      <c r="F91">
        <v>18240</v>
      </c>
      <c r="G91" t="str">
        <f t="shared" si="1"/>
        <v>OK</v>
      </c>
    </row>
    <row r="92" spans="1:7" ht="21" customHeight="1">
      <c r="A92" s="49">
        <v>2236</v>
      </c>
      <c r="B92" s="58">
        <v>18970</v>
      </c>
      <c r="C92" s="54" t="s">
        <v>140</v>
      </c>
      <c r="F92">
        <v>18970</v>
      </c>
      <c r="G92" t="str">
        <f t="shared" si="1"/>
        <v>OK</v>
      </c>
    </row>
    <row r="93" spans="1:7" ht="21" customHeight="1">
      <c r="A93" s="49">
        <v>2237</v>
      </c>
      <c r="B93" s="58">
        <v>19700</v>
      </c>
      <c r="C93" s="54" t="s">
        <v>141</v>
      </c>
      <c r="F93">
        <v>19700</v>
      </c>
      <c r="G93" t="str">
        <f t="shared" si="1"/>
        <v>OK</v>
      </c>
    </row>
    <row r="94" spans="1:7" ht="21" customHeight="1">
      <c r="A94" s="49">
        <v>2238</v>
      </c>
      <c r="B94" s="58">
        <v>20430</v>
      </c>
      <c r="C94" s="54" t="s">
        <v>142</v>
      </c>
      <c r="F94">
        <v>20430</v>
      </c>
      <c r="G94" t="str">
        <f t="shared" si="1"/>
        <v>OK</v>
      </c>
    </row>
    <row r="95" spans="1:7" ht="21" customHeight="1">
      <c r="A95" s="49">
        <v>2239</v>
      </c>
      <c r="B95" s="58">
        <v>21160</v>
      </c>
      <c r="C95" s="54" t="s">
        <v>143</v>
      </c>
      <c r="F95">
        <v>21160</v>
      </c>
      <c r="G95" t="str">
        <f t="shared" si="1"/>
        <v>OK</v>
      </c>
    </row>
    <row r="96" spans="1:7" ht="21" customHeight="1">
      <c r="A96" s="49">
        <v>2240</v>
      </c>
      <c r="B96" s="58">
        <v>21890</v>
      </c>
      <c r="C96" s="54" t="s">
        <v>144</v>
      </c>
      <c r="F96">
        <v>21890</v>
      </c>
      <c r="G96" t="str">
        <f t="shared" si="1"/>
        <v>OK</v>
      </c>
    </row>
    <row r="97" spans="1:7" ht="21" customHeight="1">
      <c r="A97" s="49">
        <v>2241</v>
      </c>
      <c r="B97" s="58">
        <v>22620</v>
      </c>
      <c r="C97" s="54" t="s">
        <v>145</v>
      </c>
      <c r="F97">
        <v>22620</v>
      </c>
      <c r="G97" t="str">
        <f t="shared" si="1"/>
        <v>OK</v>
      </c>
    </row>
    <row r="98" spans="1:7" ht="21" customHeight="1">
      <c r="A98" s="49">
        <v>2242</v>
      </c>
      <c r="B98" s="58">
        <v>23350</v>
      </c>
      <c r="C98" s="54" t="s">
        <v>146</v>
      </c>
      <c r="F98">
        <v>23350</v>
      </c>
      <c r="G98" t="str">
        <f t="shared" si="1"/>
        <v>OK</v>
      </c>
    </row>
    <row r="99" spans="1:7" ht="21" customHeight="1">
      <c r="A99" s="49">
        <v>2311</v>
      </c>
      <c r="B99" s="58">
        <v>570</v>
      </c>
      <c r="C99" s="54" t="s">
        <v>147</v>
      </c>
      <c r="F99">
        <v>570</v>
      </c>
      <c r="G99" t="str">
        <f t="shared" si="1"/>
        <v>OK</v>
      </c>
    </row>
    <row r="100" spans="1:7" ht="21" customHeight="1">
      <c r="A100" s="49">
        <v>2312</v>
      </c>
      <c r="B100" s="58">
        <v>1140</v>
      </c>
      <c r="C100" s="54" t="s">
        <v>148</v>
      </c>
      <c r="F100">
        <v>1140</v>
      </c>
      <c r="G100" t="str">
        <f t="shared" si="1"/>
        <v>OK</v>
      </c>
    </row>
    <row r="101" spans="1:7" ht="21" customHeight="1">
      <c r="A101" s="49">
        <v>2313</v>
      </c>
      <c r="B101" s="58">
        <v>1720</v>
      </c>
      <c r="C101" s="54" t="s">
        <v>149</v>
      </c>
      <c r="F101">
        <v>1720</v>
      </c>
      <c r="G101" t="str">
        <f t="shared" si="1"/>
        <v>OK</v>
      </c>
    </row>
    <row r="102" spans="1:7" ht="21" customHeight="1">
      <c r="A102" s="49">
        <v>2314</v>
      </c>
      <c r="B102" s="58">
        <v>2290</v>
      </c>
      <c r="C102" s="54" t="s">
        <v>150</v>
      </c>
      <c r="F102">
        <v>2290</v>
      </c>
      <c r="G102" t="str">
        <f t="shared" si="1"/>
        <v>OK</v>
      </c>
    </row>
    <row r="103" spans="1:7" ht="21" customHeight="1">
      <c r="A103" s="49">
        <v>2315</v>
      </c>
      <c r="B103" s="58">
        <v>2860</v>
      </c>
      <c r="C103" s="54" t="s">
        <v>151</v>
      </c>
      <c r="F103">
        <v>2860</v>
      </c>
      <c r="G103" t="str">
        <f t="shared" si="1"/>
        <v>OK</v>
      </c>
    </row>
    <row r="104" spans="1:7" ht="21" customHeight="1">
      <c r="A104" s="49">
        <v>2316</v>
      </c>
      <c r="B104" s="58">
        <v>3430</v>
      </c>
      <c r="C104" s="54" t="s">
        <v>152</v>
      </c>
      <c r="F104">
        <v>3430</v>
      </c>
      <c r="G104" t="str">
        <f t="shared" si="1"/>
        <v>OK</v>
      </c>
    </row>
    <row r="105" spans="1:7" ht="21" customHeight="1">
      <c r="A105" s="49">
        <v>2317</v>
      </c>
      <c r="B105" s="58">
        <v>4000</v>
      </c>
      <c r="C105" s="54" t="s">
        <v>153</v>
      </c>
      <c r="F105">
        <v>4000</v>
      </c>
      <c r="G105" t="str">
        <f t="shared" si="1"/>
        <v>OK</v>
      </c>
    </row>
    <row r="106" spans="1:7" ht="21" customHeight="1">
      <c r="A106" s="49">
        <v>2318</v>
      </c>
      <c r="B106" s="58">
        <v>4570</v>
      </c>
      <c r="C106" s="54" t="s">
        <v>154</v>
      </c>
      <c r="F106">
        <v>4570</v>
      </c>
      <c r="G106" t="str">
        <f t="shared" si="1"/>
        <v>OK</v>
      </c>
    </row>
    <row r="107" spans="1:7" ht="21" customHeight="1">
      <c r="A107" s="49">
        <v>2319</v>
      </c>
      <c r="B107" s="58">
        <v>5140</v>
      </c>
      <c r="C107" s="54" t="s">
        <v>155</v>
      </c>
      <c r="F107">
        <v>5140</v>
      </c>
      <c r="G107" t="str">
        <f t="shared" si="1"/>
        <v>OK</v>
      </c>
    </row>
    <row r="108" spans="1:7" ht="21" customHeight="1">
      <c r="A108" s="49">
        <v>2320</v>
      </c>
      <c r="B108" s="58">
        <v>5710</v>
      </c>
      <c r="C108" s="54" t="s">
        <v>156</v>
      </c>
      <c r="F108">
        <v>5710</v>
      </c>
      <c r="G108" t="str">
        <f t="shared" si="1"/>
        <v>OK</v>
      </c>
    </row>
    <row r="109" spans="1:7" ht="21" customHeight="1">
      <c r="A109" s="49">
        <v>2321</v>
      </c>
      <c r="B109" s="58">
        <v>6280</v>
      </c>
      <c r="C109" s="54" t="s">
        <v>157</v>
      </c>
      <c r="F109">
        <v>6280</v>
      </c>
      <c r="G109" t="str">
        <f t="shared" si="1"/>
        <v>OK</v>
      </c>
    </row>
    <row r="110" spans="1:7" ht="21" customHeight="1">
      <c r="A110" s="49">
        <v>2322</v>
      </c>
      <c r="B110" s="58">
        <v>6850</v>
      </c>
      <c r="C110" s="54" t="s">
        <v>158</v>
      </c>
      <c r="F110">
        <v>6850</v>
      </c>
      <c r="G110" t="str">
        <f t="shared" si="1"/>
        <v>OK</v>
      </c>
    </row>
    <row r="111" spans="1:7" ht="21" customHeight="1">
      <c r="A111" s="49">
        <v>2323</v>
      </c>
      <c r="B111" s="58">
        <v>7420</v>
      </c>
      <c r="C111" s="54" t="s">
        <v>159</v>
      </c>
      <c r="F111">
        <v>7420</v>
      </c>
      <c r="G111" t="str">
        <f t="shared" si="1"/>
        <v>OK</v>
      </c>
    </row>
    <row r="112" spans="1:7" ht="21" customHeight="1">
      <c r="A112" s="49">
        <v>2324</v>
      </c>
      <c r="B112" s="58">
        <v>7990</v>
      </c>
      <c r="C112" s="54" t="s">
        <v>160</v>
      </c>
      <c r="F112">
        <v>7990</v>
      </c>
      <c r="G112" t="str">
        <f t="shared" si="1"/>
        <v>OK</v>
      </c>
    </row>
    <row r="113" spans="1:7" ht="21" customHeight="1">
      <c r="A113" s="49">
        <v>2325</v>
      </c>
      <c r="B113" s="58">
        <v>8560</v>
      </c>
      <c r="C113" s="54" t="s">
        <v>161</v>
      </c>
      <c r="F113">
        <v>8560</v>
      </c>
      <c r="G113" t="str">
        <f t="shared" si="1"/>
        <v>OK</v>
      </c>
    </row>
    <row r="114" spans="1:7" ht="21" customHeight="1">
      <c r="A114" s="49">
        <v>2326</v>
      </c>
      <c r="B114" s="58">
        <v>9130</v>
      </c>
      <c r="C114" s="54" t="s">
        <v>162</v>
      </c>
      <c r="F114">
        <v>9130</v>
      </c>
      <c r="G114" t="str">
        <f t="shared" si="1"/>
        <v>OK</v>
      </c>
    </row>
    <row r="115" spans="1:7" ht="21" customHeight="1">
      <c r="A115" s="49">
        <v>2327</v>
      </c>
      <c r="B115" s="58">
        <v>9700</v>
      </c>
      <c r="C115" s="54" t="s">
        <v>163</v>
      </c>
      <c r="F115">
        <v>9700</v>
      </c>
      <c r="G115" t="str">
        <f t="shared" si="1"/>
        <v>OK</v>
      </c>
    </row>
    <row r="116" spans="1:7" ht="21" customHeight="1">
      <c r="A116" s="49">
        <v>2328</v>
      </c>
      <c r="B116" s="58">
        <v>10270</v>
      </c>
      <c r="C116" s="54" t="s">
        <v>164</v>
      </c>
      <c r="F116">
        <v>10270</v>
      </c>
      <c r="G116" t="str">
        <f t="shared" si="1"/>
        <v>OK</v>
      </c>
    </row>
    <row r="117" spans="1:7" ht="21" customHeight="1">
      <c r="A117" s="49">
        <v>2329</v>
      </c>
      <c r="B117" s="58">
        <v>10840</v>
      </c>
      <c r="C117" s="54" t="s">
        <v>165</v>
      </c>
      <c r="F117">
        <v>10840</v>
      </c>
      <c r="G117" t="str">
        <f t="shared" si="1"/>
        <v>OK</v>
      </c>
    </row>
    <row r="118" spans="1:7" ht="21" customHeight="1">
      <c r="A118" s="49">
        <v>2330</v>
      </c>
      <c r="B118" s="58">
        <v>11410</v>
      </c>
      <c r="C118" s="54" t="s">
        <v>166</v>
      </c>
      <c r="F118">
        <v>11410</v>
      </c>
      <c r="G118" t="str">
        <f t="shared" si="1"/>
        <v>OK</v>
      </c>
    </row>
    <row r="119" spans="1:7" ht="21" customHeight="1">
      <c r="A119" s="49">
        <v>2331</v>
      </c>
      <c r="B119" s="58">
        <v>11980</v>
      </c>
      <c r="C119" s="54" t="s">
        <v>167</v>
      </c>
      <c r="F119">
        <v>11980</v>
      </c>
      <c r="G119" t="str">
        <f t="shared" si="1"/>
        <v>OK</v>
      </c>
    </row>
    <row r="120" spans="1:7" ht="21" customHeight="1">
      <c r="A120" s="49">
        <v>2332</v>
      </c>
      <c r="B120" s="58">
        <v>12550</v>
      </c>
      <c r="C120" s="54" t="s">
        <v>168</v>
      </c>
      <c r="F120">
        <v>12550</v>
      </c>
      <c r="G120" t="str">
        <f t="shared" si="1"/>
        <v>OK</v>
      </c>
    </row>
    <row r="121" spans="1:7" ht="21" customHeight="1">
      <c r="A121" s="49">
        <v>2333</v>
      </c>
      <c r="B121" s="58">
        <v>13120</v>
      </c>
      <c r="C121" s="54" t="s">
        <v>169</v>
      </c>
      <c r="F121">
        <v>13120</v>
      </c>
      <c r="G121" t="str">
        <f t="shared" si="1"/>
        <v>OK</v>
      </c>
    </row>
    <row r="122" spans="1:7" ht="21" customHeight="1">
      <c r="A122" s="49">
        <v>2334</v>
      </c>
      <c r="B122" s="58">
        <v>13690</v>
      </c>
      <c r="C122" s="54" t="s">
        <v>170</v>
      </c>
      <c r="F122">
        <v>13690</v>
      </c>
      <c r="G122" t="str">
        <f t="shared" si="1"/>
        <v>OK</v>
      </c>
    </row>
    <row r="123" spans="1:7" ht="21" customHeight="1">
      <c r="A123" s="49">
        <v>2335</v>
      </c>
      <c r="B123" s="58">
        <v>14260</v>
      </c>
      <c r="C123" s="54" t="s">
        <v>171</v>
      </c>
      <c r="F123">
        <v>14260</v>
      </c>
      <c r="G123" t="str">
        <f t="shared" si="1"/>
        <v>OK</v>
      </c>
    </row>
    <row r="124" spans="1:7" ht="21" customHeight="1">
      <c r="A124" s="49">
        <v>2336</v>
      </c>
      <c r="B124" s="58">
        <v>14830</v>
      </c>
      <c r="C124" s="54" t="s">
        <v>172</v>
      </c>
      <c r="F124">
        <v>14830</v>
      </c>
      <c r="G124" t="str">
        <f t="shared" si="1"/>
        <v>OK</v>
      </c>
    </row>
    <row r="125" spans="1:7" ht="21" customHeight="1">
      <c r="A125" s="49">
        <v>2337</v>
      </c>
      <c r="B125" s="58">
        <v>15400</v>
      </c>
      <c r="C125" s="54" t="s">
        <v>173</v>
      </c>
      <c r="F125">
        <v>15400</v>
      </c>
      <c r="G125" t="str">
        <f t="shared" si="1"/>
        <v>OK</v>
      </c>
    </row>
    <row r="126" spans="1:7" ht="21" customHeight="1">
      <c r="A126" s="49">
        <v>2338</v>
      </c>
      <c r="B126" s="58">
        <v>15970</v>
      </c>
      <c r="C126" s="54" t="s">
        <v>174</v>
      </c>
      <c r="F126">
        <v>15970</v>
      </c>
      <c r="G126" t="str">
        <f t="shared" si="1"/>
        <v>OK</v>
      </c>
    </row>
    <row r="127" spans="1:7" ht="21" customHeight="1">
      <c r="A127" s="49">
        <v>2339</v>
      </c>
      <c r="B127" s="58">
        <v>16540</v>
      </c>
      <c r="C127" s="54" t="s">
        <v>175</v>
      </c>
      <c r="F127">
        <v>16540</v>
      </c>
      <c r="G127" t="str">
        <f t="shared" si="1"/>
        <v>OK</v>
      </c>
    </row>
    <row r="128" spans="1:7" ht="21" customHeight="1">
      <c r="A128" s="49">
        <v>2340</v>
      </c>
      <c r="B128" s="58">
        <v>17110</v>
      </c>
      <c r="C128" s="54" t="s">
        <v>176</v>
      </c>
      <c r="F128">
        <v>17110</v>
      </c>
      <c r="G128" t="str">
        <f t="shared" si="1"/>
        <v>OK</v>
      </c>
    </row>
    <row r="129" spans="1:7" ht="21" customHeight="1">
      <c r="A129" s="49">
        <v>2341</v>
      </c>
      <c r="B129" s="58">
        <v>17680</v>
      </c>
      <c r="C129" s="54" t="s">
        <v>177</v>
      </c>
      <c r="F129">
        <v>17680</v>
      </c>
      <c r="G129" t="str">
        <f t="shared" si="1"/>
        <v>OK</v>
      </c>
    </row>
    <row r="130" spans="1:7" ht="21" customHeight="1">
      <c r="A130" s="49">
        <v>2342</v>
      </c>
      <c r="B130" s="58">
        <v>18250</v>
      </c>
      <c r="C130" s="54" t="s">
        <v>178</v>
      </c>
      <c r="F130">
        <v>18250</v>
      </c>
      <c r="G130" t="str">
        <f t="shared" si="1"/>
        <v>OK</v>
      </c>
    </row>
    <row r="131" spans="1:7" ht="21" customHeight="1">
      <c r="A131" s="49">
        <v>9011</v>
      </c>
      <c r="B131" s="58">
        <v>410</v>
      </c>
      <c r="C131" s="54" t="s">
        <v>179</v>
      </c>
      <c r="F131">
        <v>410</v>
      </c>
      <c r="G131" t="str">
        <f t="shared" si="1"/>
        <v>OK</v>
      </c>
    </row>
    <row r="132" spans="1:7" ht="21" customHeight="1">
      <c r="A132" s="49">
        <v>9012</v>
      </c>
      <c r="B132" s="58">
        <v>830</v>
      </c>
      <c r="C132" s="54" t="s">
        <v>180</v>
      </c>
      <c r="F132">
        <v>830</v>
      </c>
      <c r="G132" t="str">
        <f t="shared" ref="G132:G184" si="2">IF(B132=F132,"OK","NG")</f>
        <v>OK</v>
      </c>
    </row>
    <row r="133" spans="1:7" ht="21" customHeight="1">
      <c r="A133" s="49">
        <v>9013</v>
      </c>
      <c r="B133" s="58">
        <v>1240</v>
      </c>
      <c r="C133" s="54" t="s">
        <v>181</v>
      </c>
      <c r="F133">
        <v>1240</v>
      </c>
      <c r="G133" t="str">
        <f t="shared" si="2"/>
        <v>OK</v>
      </c>
    </row>
    <row r="134" spans="1:7" ht="21" customHeight="1">
      <c r="A134" s="49">
        <v>9014</v>
      </c>
      <c r="B134" s="58">
        <v>1650</v>
      </c>
      <c r="C134" s="54" t="s">
        <v>182</v>
      </c>
      <c r="F134">
        <v>1650</v>
      </c>
      <c r="G134" t="str">
        <f t="shared" si="2"/>
        <v>OK</v>
      </c>
    </row>
    <row r="135" spans="1:7" ht="21" customHeight="1">
      <c r="A135" s="49">
        <v>9015</v>
      </c>
      <c r="B135" s="58">
        <v>2060</v>
      </c>
      <c r="C135" s="54" t="s">
        <v>183</v>
      </c>
      <c r="F135">
        <v>2060</v>
      </c>
      <c r="G135" t="str">
        <f t="shared" si="2"/>
        <v>OK</v>
      </c>
    </row>
    <row r="136" spans="1:7" ht="21" customHeight="1">
      <c r="A136" s="49">
        <v>9016</v>
      </c>
      <c r="B136" s="58">
        <v>2470</v>
      </c>
      <c r="C136" s="54" t="s">
        <v>184</v>
      </c>
      <c r="F136">
        <v>2470</v>
      </c>
      <c r="G136" t="str">
        <f t="shared" si="2"/>
        <v>OK</v>
      </c>
    </row>
    <row r="137" spans="1:7" ht="21" customHeight="1">
      <c r="A137" s="49">
        <v>9017</v>
      </c>
      <c r="B137" s="58">
        <v>2880</v>
      </c>
      <c r="C137" s="54" t="s">
        <v>185</v>
      </c>
      <c r="F137">
        <v>2880</v>
      </c>
      <c r="G137" t="str">
        <f t="shared" si="2"/>
        <v>OK</v>
      </c>
    </row>
    <row r="138" spans="1:7" ht="21" customHeight="1">
      <c r="A138" s="49">
        <v>9018</v>
      </c>
      <c r="B138" s="58">
        <v>3290</v>
      </c>
      <c r="C138" s="54" t="s">
        <v>186</v>
      </c>
      <c r="F138">
        <v>3290</v>
      </c>
      <c r="G138" t="str">
        <f t="shared" si="2"/>
        <v>OK</v>
      </c>
    </row>
    <row r="139" spans="1:7" ht="21" customHeight="1">
      <c r="A139" s="49">
        <v>9019</v>
      </c>
      <c r="B139" s="58">
        <v>3700</v>
      </c>
      <c r="C139" s="54" t="s">
        <v>187</v>
      </c>
      <c r="F139">
        <v>3700</v>
      </c>
      <c r="G139" t="str">
        <f t="shared" si="2"/>
        <v>OK</v>
      </c>
    </row>
    <row r="140" spans="1:7" ht="21" customHeight="1">
      <c r="A140" s="49">
        <v>9020</v>
      </c>
      <c r="B140" s="58">
        <v>4110</v>
      </c>
      <c r="C140" s="54" t="s">
        <v>188</v>
      </c>
      <c r="F140">
        <v>4110</v>
      </c>
      <c r="G140" t="str">
        <f t="shared" si="2"/>
        <v>OK</v>
      </c>
    </row>
    <row r="141" spans="1:7" ht="21" customHeight="1">
      <c r="A141" s="49">
        <v>9021</v>
      </c>
      <c r="B141" s="58">
        <v>4520</v>
      </c>
      <c r="C141" s="54" t="s">
        <v>189</v>
      </c>
      <c r="F141">
        <v>4520</v>
      </c>
      <c r="G141" t="str">
        <f t="shared" si="2"/>
        <v>OK</v>
      </c>
    </row>
    <row r="142" spans="1:7" ht="21" customHeight="1">
      <c r="A142" s="49">
        <v>9022</v>
      </c>
      <c r="B142" s="58">
        <v>4930</v>
      </c>
      <c r="C142" s="54" t="s">
        <v>190</v>
      </c>
      <c r="F142">
        <v>4930</v>
      </c>
      <c r="G142" t="str">
        <f t="shared" si="2"/>
        <v>OK</v>
      </c>
    </row>
    <row r="143" spans="1:7" ht="21" customHeight="1">
      <c r="A143" s="49">
        <v>9111</v>
      </c>
      <c r="B143" s="58">
        <v>250</v>
      </c>
      <c r="C143" s="54" t="s">
        <v>191</v>
      </c>
      <c r="F143">
        <v>250</v>
      </c>
      <c r="G143" t="str">
        <f t="shared" si="2"/>
        <v>OK</v>
      </c>
    </row>
    <row r="144" spans="1:7" ht="21" customHeight="1">
      <c r="A144" s="49">
        <v>9112</v>
      </c>
      <c r="B144" s="58">
        <v>510</v>
      </c>
      <c r="C144" s="54" t="s">
        <v>192</v>
      </c>
      <c r="F144">
        <v>510</v>
      </c>
      <c r="G144" t="str">
        <f t="shared" si="2"/>
        <v>OK</v>
      </c>
    </row>
    <row r="145" spans="1:7" ht="21" customHeight="1">
      <c r="A145" s="49">
        <v>9113</v>
      </c>
      <c r="B145" s="58">
        <v>770</v>
      </c>
      <c r="C145" s="54" t="s">
        <v>193</v>
      </c>
      <c r="F145">
        <v>770</v>
      </c>
      <c r="G145" t="str">
        <f t="shared" si="2"/>
        <v>OK</v>
      </c>
    </row>
    <row r="146" spans="1:7" ht="21" customHeight="1">
      <c r="A146" s="49">
        <v>9114</v>
      </c>
      <c r="B146" s="58">
        <v>1020</v>
      </c>
      <c r="C146" s="54" t="s">
        <v>194</v>
      </c>
      <c r="F146">
        <v>1020</v>
      </c>
      <c r="G146" t="str">
        <f t="shared" si="2"/>
        <v>OK</v>
      </c>
    </row>
    <row r="147" spans="1:7" ht="21" customHeight="1">
      <c r="A147" s="49">
        <v>9115</v>
      </c>
      <c r="B147" s="58">
        <v>1270</v>
      </c>
      <c r="C147" s="54" t="s">
        <v>195</v>
      </c>
      <c r="F147">
        <v>1270</v>
      </c>
      <c r="G147" t="str">
        <f t="shared" si="2"/>
        <v>OK</v>
      </c>
    </row>
    <row r="148" spans="1:7" ht="21" customHeight="1">
      <c r="A148" s="49">
        <v>9116</v>
      </c>
      <c r="B148" s="58">
        <v>1520</v>
      </c>
      <c r="C148" s="54" t="s">
        <v>196</v>
      </c>
      <c r="F148">
        <v>1520</v>
      </c>
      <c r="G148" t="str">
        <f t="shared" si="2"/>
        <v>OK</v>
      </c>
    </row>
    <row r="149" spans="1:7" ht="21" customHeight="1">
      <c r="A149" s="49">
        <v>9117</v>
      </c>
      <c r="B149" s="58">
        <v>1770</v>
      </c>
      <c r="C149" s="54" t="s">
        <v>197</v>
      </c>
      <c r="F149">
        <v>1770</v>
      </c>
      <c r="G149" t="str">
        <f t="shared" si="2"/>
        <v>OK</v>
      </c>
    </row>
    <row r="150" spans="1:7" ht="21" customHeight="1">
      <c r="A150" s="49">
        <v>9118</v>
      </c>
      <c r="B150" s="58">
        <v>2020</v>
      </c>
      <c r="C150" s="54" t="s">
        <v>198</v>
      </c>
      <c r="F150">
        <v>2020</v>
      </c>
      <c r="G150" t="str">
        <f t="shared" si="2"/>
        <v>OK</v>
      </c>
    </row>
    <row r="151" spans="1:7" ht="21" customHeight="1">
      <c r="A151" s="49">
        <v>9119</v>
      </c>
      <c r="B151" s="58">
        <v>2270</v>
      </c>
      <c r="C151" s="54" t="s">
        <v>199</v>
      </c>
      <c r="F151">
        <v>2270</v>
      </c>
      <c r="G151" t="str">
        <f t="shared" si="2"/>
        <v>OK</v>
      </c>
    </row>
    <row r="152" spans="1:7" ht="21" customHeight="1">
      <c r="A152" s="49">
        <v>9120</v>
      </c>
      <c r="B152" s="58">
        <v>2520</v>
      </c>
      <c r="C152" s="54" t="s">
        <v>200</v>
      </c>
      <c r="F152">
        <v>2520</v>
      </c>
      <c r="G152" t="str">
        <f t="shared" si="2"/>
        <v>OK</v>
      </c>
    </row>
    <row r="153" spans="1:7" ht="21" customHeight="1">
      <c r="A153" s="49">
        <v>9121</v>
      </c>
      <c r="B153" s="58">
        <v>2770</v>
      </c>
      <c r="C153" s="54" t="s">
        <v>201</v>
      </c>
      <c r="F153">
        <v>2770</v>
      </c>
      <c r="G153" t="str">
        <f t="shared" si="2"/>
        <v>OK</v>
      </c>
    </row>
    <row r="154" spans="1:7" ht="21" customHeight="1">
      <c r="A154" s="49">
        <v>9122</v>
      </c>
      <c r="B154" s="58">
        <v>3020</v>
      </c>
      <c r="C154" s="54" t="s">
        <v>202</v>
      </c>
      <c r="F154">
        <v>3020</v>
      </c>
      <c r="G154" t="str">
        <f t="shared" si="2"/>
        <v>OK</v>
      </c>
    </row>
    <row r="155" spans="1:7" ht="21" customHeight="1">
      <c r="A155" s="49">
        <v>9211</v>
      </c>
      <c r="B155" s="58">
        <v>180</v>
      </c>
      <c r="C155" s="54" t="s">
        <v>203</v>
      </c>
      <c r="F155">
        <v>180</v>
      </c>
      <c r="G155" t="str">
        <f t="shared" si="2"/>
        <v>OK</v>
      </c>
    </row>
    <row r="156" spans="1:7" ht="21" customHeight="1">
      <c r="A156" s="49">
        <v>9212</v>
      </c>
      <c r="B156" s="58">
        <v>360</v>
      </c>
      <c r="C156" s="54" t="s">
        <v>204</v>
      </c>
      <c r="F156">
        <v>360</v>
      </c>
      <c r="G156" t="str">
        <f t="shared" si="2"/>
        <v>OK</v>
      </c>
    </row>
    <row r="157" spans="1:7" ht="21" customHeight="1">
      <c r="A157" s="49">
        <v>9213</v>
      </c>
      <c r="B157" s="58">
        <v>540</v>
      </c>
      <c r="C157" s="54" t="s">
        <v>205</v>
      </c>
      <c r="F157">
        <v>540</v>
      </c>
      <c r="G157" t="str">
        <f t="shared" si="2"/>
        <v>OK</v>
      </c>
    </row>
    <row r="158" spans="1:7" ht="21" customHeight="1">
      <c r="A158" s="49">
        <v>9214</v>
      </c>
      <c r="B158" s="58">
        <v>720</v>
      </c>
      <c r="C158" s="54" t="s">
        <v>206</v>
      </c>
      <c r="F158">
        <v>720</v>
      </c>
      <c r="G158" t="str">
        <f t="shared" si="2"/>
        <v>OK</v>
      </c>
    </row>
    <row r="159" spans="1:7" ht="21" customHeight="1">
      <c r="A159" s="49">
        <v>9215</v>
      </c>
      <c r="B159" s="58">
        <v>900</v>
      </c>
      <c r="C159" s="54" t="s">
        <v>207</v>
      </c>
      <c r="F159">
        <v>900</v>
      </c>
      <c r="G159" t="str">
        <f t="shared" si="2"/>
        <v>OK</v>
      </c>
    </row>
    <row r="160" spans="1:7" ht="21" customHeight="1">
      <c r="A160" s="49">
        <v>9216</v>
      </c>
      <c r="B160" s="58">
        <v>1080</v>
      </c>
      <c r="C160" s="54" t="s">
        <v>208</v>
      </c>
      <c r="F160">
        <v>1080</v>
      </c>
      <c r="G160" t="str">
        <f t="shared" si="2"/>
        <v>OK</v>
      </c>
    </row>
    <row r="161" spans="1:7" ht="21" customHeight="1">
      <c r="A161" s="49">
        <v>9217</v>
      </c>
      <c r="B161" s="58">
        <v>1260</v>
      </c>
      <c r="C161" s="54" t="s">
        <v>209</v>
      </c>
      <c r="F161">
        <v>1260</v>
      </c>
      <c r="G161" t="str">
        <f t="shared" si="2"/>
        <v>OK</v>
      </c>
    </row>
    <row r="162" spans="1:7" ht="21" customHeight="1">
      <c r="A162" s="49">
        <v>9218</v>
      </c>
      <c r="B162" s="58">
        <v>1440</v>
      </c>
      <c r="C162" s="54" t="s">
        <v>210</v>
      </c>
      <c r="F162">
        <v>1440</v>
      </c>
      <c r="G162" t="str">
        <f t="shared" si="2"/>
        <v>OK</v>
      </c>
    </row>
    <row r="163" spans="1:7" ht="21" customHeight="1">
      <c r="A163" s="49">
        <v>9219</v>
      </c>
      <c r="B163" s="58">
        <v>1620</v>
      </c>
      <c r="C163" s="54" t="s">
        <v>211</v>
      </c>
      <c r="F163">
        <v>1620</v>
      </c>
      <c r="G163" t="str">
        <f t="shared" si="2"/>
        <v>OK</v>
      </c>
    </row>
    <row r="164" spans="1:7" ht="21" customHeight="1">
      <c r="A164" s="49">
        <v>9220</v>
      </c>
      <c r="B164" s="58">
        <v>1800</v>
      </c>
      <c r="C164" s="54" t="s">
        <v>212</v>
      </c>
      <c r="F164">
        <v>1800</v>
      </c>
      <c r="G164" t="str">
        <f t="shared" si="2"/>
        <v>OK</v>
      </c>
    </row>
    <row r="165" spans="1:7" ht="21" customHeight="1">
      <c r="A165" s="49">
        <v>9221</v>
      </c>
      <c r="B165" s="58">
        <v>1980</v>
      </c>
      <c r="C165" s="54" t="s">
        <v>213</v>
      </c>
      <c r="F165">
        <v>1980</v>
      </c>
      <c r="G165" t="str">
        <f t="shared" si="2"/>
        <v>OK</v>
      </c>
    </row>
    <row r="166" spans="1:7" ht="21" customHeight="1">
      <c r="A166" s="49">
        <v>9222</v>
      </c>
      <c r="B166" s="58">
        <v>2160</v>
      </c>
      <c r="C166" s="54" t="s">
        <v>214</v>
      </c>
      <c r="F166">
        <v>2160</v>
      </c>
      <c r="G166" t="str">
        <f t="shared" si="2"/>
        <v>OK</v>
      </c>
    </row>
    <row r="167" spans="1:7" ht="21" customHeight="1">
      <c r="A167" s="49">
        <v>9311</v>
      </c>
      <c r="B167" s="58">
        <v>140</v>
      </c>
      <c r="C167" s="54" t="s">
        <v>215</v>
      </c>
      <c r="F167">
        <v>140</v>
      </c>
      <c r="G167" t="str">
        <f t="shared" si="2"/>
        <v>OK</v>
      </c>
    </row>
    <row r="168" spans="1:7" ht="21" customHeight="1">
      <c r="A168" s="49">
        <v>9312</v>
      </c>
      <c r="B168" s="58">
        <v>280</v>
      </c>
      <c r="C168" s="54" t="s">
        <v>216</v>
      </c>
      <c r="F168">
        <v>280</v>
      </c>
      <c r="G168" t="str">
        <f t="shared" si="2"/>
        <v>OK</v>
      </c>
    </row>
    <row r="169" spans="1:7" ht="21" customHeight="1">
      <c r="A169" s="49">
        <v>9313</v>
      </c>
      <c r="B169" s="58">
        <v>430</v>
      </c>
      <c r="C169" s="54" t="s">
        <v>217</v>
      </c>
      <c r="F169">
        <v>430</v>
      </c>
      <c r="G169" t="str">
        <f t="shared" si="2"/>
        <v>OK</v>
      </c>
    </row>
    <row r="170" spans="1:7" ht="21" customHeight="1">
      <c r="A170" s="49">
        <v>9314</v>
      </c>
      <c r="B170" s="58">
        <v>570</v>
      </c>
      <c r="C170" s="54" t="s">
        <v>218</v>
      </c>
      <c r="F170">
        <v>570</v>
      </c>
      <c r="G170" t="str">
        <f t="shared" si="2"/>
        <v>OK</v>
      </c>
    </row>
    <row r="171" spans="1:7" ht="21" customHeight="1">
      <c r="A171" s="49">
        <v>9315</v>
      </c>
      <c r="B171" s="58">
        <v>710</v>
      </c>
      <c r="C171" s="54" t="s">
        <v>219</v>
      </c>
      <c r="F171">
        <v>710</v>
      </c>
      <c r="G171" t="str">
        <f t="shared" si="2"/>
        <v>OK</v>
      </c>
    </row>
    <row r="172" spans="1:7" ht="21" customHeight="1">
      <c r="A172" s="49">
        <v>9316</v>
      </c>
      <c r="B172" s="58">
        <v>850</v>
      </c>
      <c r="C172" s="54" t="s">
        <v>220</v>
      </c>
      <c r="F172">
        <v>850</v>
      </c>
      <c r="G172" t="str">
        <f t="shared" si="2"/>
        <v>OK</v>
      </c>
    </row>
    <row r="173" spans="1:7" ht="21" customHeight="1">
      <c r="A173" s="49">
        <v>9317</v>
      </c>
      <c r="B173" s="58">
        <v>990</v>
      </c>
      <c r="C173" s="54" t="s">
        <v>221</v>
      </c>
      <c r="F173">
        <v>990</v>
      </c>
      <c r="G173" t="str">
        <f t="shared" si="2"/>
        <v>OK</v>
      </c>
    </row>
    <row r="174" spans="1:7" ht="21" customHeight="1">
      <c r="A174" s="49">
        <v>9318</v>
      </c>
      <c r="B174" s="58">
        <v>1130</v>
      </c>
      <c r="C174" s="54" t="s">
        <v>222</v>
      </c>
      <c r="F174">
        <v>1130</v>
      </c>
      <c r="G174" t="str">
        <f t="shared" si="2"/>
        <v>OK</v>
      </c>
    </row>
    <row r="175" spans="1:7" ht="21" customHeight="1">
      <c r="A175" s="49">
        <v>9319</v>
      </c>
      <c r="B175" s="58">
        <v>1270</v>
      </c>
      <c r="C175" s="54" t="s">
        <v>223</v>
      </c>
      <c r="F175">
        <v>1270</v>
      </c>
      <c r="G175" t="str">
        <f t="shared" si="2"/>
        <v>OK</v>
      </c>
    </row>
    <row r="176" spans="1:7" ht="21" customHeight="1">
      <c r="A176" s="49">
        <v>9320</v>
      </c>
      <c r="B176" s="58">
        <v>1410</v>
      </c>
      <c r="C176" s="54" t="s">
        <v>224</v>
      </c>
      <c r="F176">
        <v>1410</v>
      </c>
      <c r="G176" t="str">
        <f t="shared" si="2"/>
        <v>OK</v>
      </c>
    </row>
    <row r="177" spans="1:7" ht="21" customHeight="1">
      <c r="A177" s="49">
        <v>9321</v>
      </c>
      <c r="B177" s="58">
        <v>1550</v>
      </c>
      <c r="C177" s="54" t="s">
        <v>225</v>
      </c>
      <c r="F177">
        <v>1550</v>
      </c>
      <c r="G177" t="str">
        <f t="shared" si="2"/>
        <v>OK</v>
      </c>
    </row>
    <row r="178" spans="1:7" ht="21" customHeight="1">
      <c r="A178" s="49">
        <v>9322</v>
      </c>
      <c r="B178" s="58">
        <v>1690</v>
      </c>
      <c r="C178" s="54" t="s">
        <v>226</v>
      </c>
      <c r="F178">
        <v>1690</v>
      </c>
      <c r="G178" t="str">
        <f t="shared" si="2"/>
        <v>OK</v>
      </c>
    </row>
    <row r="179" spans="1:7" ht="21" customHeight="1">
      <c r="A179" s="49">
        <v>9911</v>
      </c>
      <c r="B179" s="58">
        <v>300</v>
      </c>
      <c r="C179" s="54" t="s">
        <v>272</v>
      </c>
      <c r="F179" s="90">
        <v>300</v>
      </c>
      <c r="G179" t="str">
        <f t="shared" si="2"/>
        <v>OK</v>
      </c>
    </row>
    <row r="180" spans="1:7" ht="21" customHeight="1">
      <c r="A180" s="49">
        <v>9912</v>
      </c>
      <c r="B180" s="58">
        <v>150</v>
      </c>
      <c r="C180" s="54" t="s">
        <v>271</v>
      </c>
      <c r="F180" s="90">
        <v>150</v>
      </c>
      <c r="G180" t="str">
        <f t="shared" si="2"/>
        <v>OK</v>
      </c>
    </row>
    <row r="181" spans="1:7" ht="21" customHeight="1">
      <c r="A181" s="49">
        <v>9913</v>
      </c>
      <c r="B181" s="58">
        <v>100</v>
      </c>
      <c r="C181" s="54" t="s">
        <v>273</v>
      </c>
      <c r="F181" s="90">
        <v>100</v>
      </c>
      <c r="G181" t="str">
        <f t="shared" si="2"/>
        <v>OK</v>
      </c>
    </row>
    <row r="182" spans="1:7" ht="21" customHeight="1">
      <c r="A182" s="49">
        <v>9914</v>
      </c>
      <c r="B182" s="58">
        <v>75</v>
      </c>
      <c r="C182" s="54" t="s">
        <v>274</v>
      </c>
      <c r="F182" s="90">
        <v>75</v>
      </c>
      <c r="G182" t="str">
        <f t="shared" si="2"/>
        <v>OK</v>
      </c>
    </row>
    <row r="183" spans="1:7" ht="21" customHeight="1">
      <c r="A183" s="49">
        <v>9915</v>
      </c>
      <c r="B183" s="58">
        <v>60</v>
      </c>
      <c r="C183" s="54" t="s">
        <v>275</v>
      </c>
      <c r="F183" s="90">
        <v>60</v>
      </c>
      <c r="G183" t="str">
        <f t="shared" si="2"/>
        <v>OK</v>
      </c>
    </row>
    <row r="184" spans="1:7" ht="21" customHeight="1">
      <c r="A184" s="49">
        <v>9916</v>
      </c>
      <c r="B184" s="58">
        <v>50</v>
      </c>
      <c r="C184" s="54" t="s">
        <v>276</v>
      </c>
      <c r="F184" s="90">
        <v>50</v>
      </c>
      <c r="G184" t="str">
        <f t="shared" si="2"/>
        <v>OK</v>
      </c>
    </row>
    <row r="185" spans="1:7" ht="21" customHeight="1">
      <c r="A185" s="49">
        <v>9917</v>
      </c>
      <c r="B185" s="58"/>
      <c r="C185" s="54"/>
    </row>
    <row r="186" spans="1:7" ht="21" customHeight="1">
      <c r="A186" s="49">
        <v>9918</v>
      </c>
      <c r="B186" s="58"/>
      <c r="C186" s="54"/>
    </row>
    <row r="187" spans="1:7" ht="21" customHeight="1">
      <c r="A187" s="49">
        <v>9919</v>
      </c>
      <c r="B187" s="58"/>
      <c r="C187" s="54"/>
    </row>
    <row r="188" spans="1:7" ht="21" customHeight="1">
      <c r="A188" s="49">
        <v>9920</v>
      </c>
      <c r="B188" s="58"/>
      <c r="C188" s="54"/>
    </row>
    <row r="189" spans="1:7" ht="21" customHeight="1">
      <c r="A189" s="49">
        <v>9921</v>
      </c>
      <c r="B189" s="58"/>
      <c r="C189" s="54"/>
    </row>
    <row r="190" spans="1:7" ht="21" customHeight="1">
      <c r="A190" s="49">
        <v>9922</v>
      </c>
      <c r="B190" s="58"/>
      <c r="C190" s="54"/>
    </row>
    <row r="191" spans="1:7" ht="21" customHeight="1">
      <c r="A191" s="49">
        <v>9923</v>
      </c>
      <c r="B191" s="58"/>
      <c r="C191" s="54"/>
    </row>
    <row r="192" spans="1:7" ht="21" customHeight="1">
      <c r="A192" s="49">
        <v>9924</v>
      </c>
      <c r="B192" s="58"/>
      <c r="C192" s="54"/>
    </row>
    <row r="193" spans="1:3" ht="21" customHeight="1">
      <c r="A193" s="49">
        <v>9925</v>
      </c>
      <c r="B193" s="58"/>
      <c r="C193" s="54"/>
    </row>
    <row r="194" spans="1:3" ht="21" customHeight="1">
      <c r="A194" s="49">
        <v>9926</v>
      </c>
      <c r="B194" s="58"/>
      <c r="C194" s="54"/>
    </row>
    <row r="195" spans="1:3" ht="21" customHeight="1">
      <c r="A195" s="49">
        <v>9927</v>
      </c>
      <c r="B195" s="58"/>
      <c r="C195" s="54"/>
    </row>
    <row r="196" spans="1:3" ht="21" customHeight="1">
      <c r="A196" s="49">
        <v>9928</v>
      </c>
      <c r="B196" s="58"/>
      <c r="C196" s="54"/>
    </row>
    <row r="197" spans="1:3" ht="21" customHeight="1">
      <c r="A197" s="49">
        <v>9929</v>
      </c>
      <c r="B197" s="58"/>
      <c r="C197" s="54"/>
    </row>
    <row r="198" spans="1:3" ht="21" customHeight="1">
      <c r="A198" s="49">
        <v>9930</v>
      </c>
      <c r="B198" s="58"/>
      <c r="C198" s="54"/>
    </row>
    <row r="199" spans="1:3" ht="21" customHeight="1">
      <c r="A199" s="49">
        <v>9931</v>
      </c>
      <c r="B199" s="58"/>
      <c r="C199" s="54"/>
    </row>
    <row r="200" spans="1:3" ht="21" customHeight="1">
      <c r="A200" s="49">
        <v>9932</v>
      </c>
      <c r="B200" s="58"/>
      <c r="C200" s="54"/>
    </row>
    <row r="201" spans="1:3" ht="21" customHeight="1">
      <c r="A201" s="49">
        <v>9933</v>
      </c>
      <c r="B201" s="58"/>
      <c r="C201" s="54"/>
    </row>
    <row r="202" spans="1:3" ht="21" customHeight="1">
      <c r="A202" s="49">
        <v>9934</v>
      </c>
      <c r="B202" s="58"/>
      <c r="C202" s="54"/>
    </row>
    <row r="203" spans="1:3" ht="21" customHeight="1">
      <c r="A203" s="49">
        <v>9935</v>
      </c>
      <c r="B203" s="58"/>
      <c r="C203" s="54"/>
    </row>
    <row r="204" spans="1:3" ht="21" customHeight="1">
      <c r="A204" s="49">
        <v>9936</v>
      </c>
      <c r="B204" s="58"/>
      <c r="C204" s="54"/>
    </row>
    <row r="205" spans="1:3" ht="21" customHeight="1">
      <c r="A205" s="49">
        <v>9937</v>
      </c>
      <c r="B205" s="58"/>
      <c r="C205" s="54"/>
    </row>
    <row r="206" spans="1:3" ht="21" customHeight="1">
      <c r="A206" s="49">
        <v>9938</v>
      </c>
      <c r="B206" s="58"/>
      <c r="C206" s="54"/>
    </row>
    <row r="207" spans="1:3" ht="21" customHeight="1">
      <c r="A207" s="49">
        <v>9939</v>
      </c>
      <c r="B207" s="58"/>
      <c r="C207" s="54"/>
    </row>
    <row r="208" spans="1:3" ht="21" customHeight="1">
      <c r="A208" s="49">
        <v>9940</v>
      </c>
      <c r="B208" s="58"/>
      <c r="C208" s="54"/>
    </row>
    <row r="209" spans="1:3" ht="21" customHeight="1">
      <c r="A209" s="49">
        <v>9941</v>
      </c>
      <c r="B209" s="58"/>
      <c r="C209" s="54"/>
    </row>
    <row r="210" spans="1:3" ht="21" customHeight="1" thickBot="1">
      <c r="A210" s="50">
        <v>9942</v>
      </c>
      <c r="B210" s="76"/>
      <c r="C210" s="56"/>
    </row>
    <row r="211" spans="1:3" ht="21" customHeight="1"/>
    <row r="212" spans="1:3" ht="21" customHeight="1"/>
    <row r="213" spans="1:3" ht="21" customHeight="1"/>
    <row r="214" spans="1:3" ht="21" customHeight="1"/>
    <row r="215" spans="1:3" ht="21" customHeight="1"/>
    <row r="216" spans="1:3" ht="21" customHeight="1"/>
    <row r="217" spans="1:3" ht="21" customHeight="1"/>
    <row r="218" spans="1:3" ht="21" customHeight="1"/>
    <row r="219" spans="1:3" ht="21" customHeight="1"/>
    <row r="220" spans="1:3" ht="21" customHeight="1"/>
    <row r="221" spans="1:3" ht="21" customHeight="1"/>
    <row r="222" spans="1:3" ht="21" customHeight="1"/>
    <row r="223" spans="1:3" ht="21" customHeight="1"/>
    <row r="224" spans="1:3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</sheetData>
  <sheetProtection selectLockedCells="1"/>
  <autoFilter ref="A2:C210" xr:uid="{C57B1E70-6C42-46BF-9ECC-CCBBC708D067}"/>
  <mergeCells count="1">
    <mergeCell ref="A1:C1"/>
  </mergeCells>
  <phoneticPr fontId="3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</vt:lpstr>
      <vt:lpstr>実績記録</vt:lpstr>
      <vt:lpstr>実績記録 (２枚用)</vt:lpstr>
      <vt:lpstr>コード表</vt:lpstr>
      <vt:lpstr>コード表!Print_Area</vt:lpstr>
      <vt:lpstr>実績記録!Print_Area</vt:lpstr>
      <vt:lpstr>'実績記録 (２枚用)'!Print_Area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　莉央</dc:creator>
  <cp:lastModifiedBy>新井　莉央</cp:lastModifiedBy>
  <cp:lastPrinted>2025-09-18T01:18:41Z</cp:lastPrinted>
  <dcterms:created xsi:type="dcterms:W3CDTF">2025-12-18T01:22:45Z</dcterms:created>
  <dcterms:modified xsi:type="dcterms:W3CDTF">2025-12-22T07:41:39Z</dcterms:modified>
</cp:coreProperties>
</file>