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2d_給付係\幼稚園\★補助金関係（保護者へ）★\★施設等利用給付費★\R05.4.1代理受領移行関連\"/>
    </mc:Choice>
  </mc:AlternateContent>
  <bookViews>
    <workbookView xWindow="0" yWindow="0" windowWidth="15360" windowHeight="6060" activeTab="1"/>
  </bookViews>
  <sheets>
    <sheet name="概要版(32,700円固定)" sheetId="1" r:id="rId1"/>
    <sheet name="入力方法(32,700円固定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 l="1"/>
  <c r="E15" i="3"/>
  <c r="F15" i="3"/>
  <c r="G15" i="3"/>
  <c r="H15" i="3"/>
  <c r="I15" i="3"/>
  <c r="J15" i="3"/>
  <c r="K15" i="3"/>
  <c r="L15" i="3"/>
  <c r="M15" i="3"/>
  <c r="N15" i="3"/>
  <c r="O15" i="3"/>
  <c r="D15" i="3"/>
  <c r="E13" i="3"/>
  <c r="F13" i="3"/>
  <c r="G13" i="3"/>
  <c r="H13" i="3"/>
  <c r="I13" i="3"/>
  <c r="J13" i="3"/>
  <c r="K13" i="3"/>
  <c r="L13" i="3"/>
  <c r="M13" i="3"/>
  <c r="N13" i="3"/>
  <c r="O13" i="3"/>
  <c r="J21" i="3" l="1"/>
  <c r="I6" i="3" l="1"/>
  <c r="E4" i="3"/>
  <c r="H3" i="3"/>
  <c r="N9" i="3" s="1"/>
  <c r="H3" i="1"/>
  <c r="H9" i="3" l="1"/>
  <c r="D9" i="3"/>
  <c r="D10" i="3" s="1"/>
  <c r="D11" i="3" s="1"/>
  <c r="D12" i="3" s="1"/>
  <c r="L9" i="3"/>
  <c r="L10" i="3" s="1"/>
  <c r="L11" i="3" s="1"/>
  <c r="L12" i="3" s="1"/>
  <c r="O9" i="3"/>
  <c r="O10" i="3" s="1"/>
  <c r="O11" i="3" s="1"/>
  <c r="O12" i="3" s="1"/>
  <c r="F9" i="3"/>
  <c r="F10" i="3" s="1"/>
  <c r="F11" i="3" s="1"/>
  <c r="F12" i="3" s="1"/>
  <c r="J9" i="3"/>
  <c r="J10" i="3" s="1"/>
  <c r="J11" i="3" s="1"/>
  <c r="J12" i="3" s="1"/>
  <c r="H10" i="3"/>
  <c r="H11" i="3" s="1"/>
  <c r="H12" i="3" s="1"/>
  <c r="N10" i="3"/>
  <c r="N11" i="3" s="1"/>
  <c r="N12" i="3" s="1"/>
  <c r="E9" i="3"/>
  <c r="G9" i="3"/>
  <c r="I9" i="3"/>
  <c r="K9" i="3"/>
  <c r="M9" i="3"/>
  <c r="I6" i="1"/>
  <c r="D9" i="1" s="1"/>
  <c r="E4" i="1"/>
  <c r="N14" i="3" l="1"/>
  <c r="F14" i="3"/>
  <c r="L14" i="3"/>
  <c r="H14" i="3"/>
  <c r="D14" i="3"/>
  <c r="O14" i="3"/>
  <c r="M10" i="3"/>
  <c r="M11" i="3" s="1"/>
  <c r="M12" i="3" s="1"/>
  <c r="I10" i="3"/>
  <c r="I11" i="3" s="1"/>
  <c r="I12" i="3" s="1"/>
  <c r="E10" i="3"/>
  <c r="E11" i="3" s="1"/>
  <c r="E12" i="3" s="1"/>
  <c r="J14" i="3"/>
  <c r="K10" i="3"/>
  <c r="K11" i="3" s="1"/>
  <c r="K12" i="3" s="1"/>
  <c r="G10" i="3"/>
  <c r="G11" i="3" s="1"/>
  <c r="G12" i="3" s="1"/>
  <c r="N9" i="1"/>
  <c r="N10" i="1" s="1"/>
  <c r="N11" i="1" s="1"/>
  <c r="N12" i="1" s="1"/>
  <c r="N13" i="1" s="1"/>
  <c r="E9" i="1"/>
  <c r="K9" i="1"/>
  <c r="O9" i="1"/>
  <c r="G9" i="1"/>
  <c r="I9" i="1"/>
  <c r="M9" i="1"/>
  <c r="F9" i="1"/>
  <c r="H9" i="1"/>
  <c r="J9" i="1"/>
  <c r="L9" i="1"/>
  <c r="N14" i="1" l="1"/>
  <c r="N15" i="1" s="1"/>
  <c r="G14" i="3"/>
  <c r="I14" i="3"/>
  <c r="K14" i="3"/>
  <c r="E14" i="3"/>
  <c r="M14" i="3"/>
  <c r="L10" i="1"/>
  <c r="L11" i="1" s="1"/>
  <c r="L12" i="1" s="1"/>
  <c r="L13" i="1" s="1"/>
  <c r="H10" i="1"/>
  <c r="H11" i="1" s="1"/>
  <c r="H12" i="1" s="1"/>
  <c r="H13" i="1" s="1"/>
  <c r="D10" i="1"/>
  <c r="D11" i="1" s="1"/>
  <c r="D12" i="1" s="1"/>
  <c r="D13" i="1" s="1"/>
  <c r="I10" i="1"/>
  <c r="I11" i="1" s="1"/>
  <c r="I12" i="1" s="1"/>
  <c r="I13" i="1" s="1"/>
  <c r="O10" i="1"/>
  <c r="O11" i="1" s="1"/>
  <c r="O12" i="1" s="1"/>
  <c r="O13" i="1" s="1"/>
  <c r="E10" i="1"/>
  <c r="E11" i="1" s="1"/>
  <c r="E12" i="1" s="1"/>
  <c r="E13" i="1" s="1"/>
  <c r="J10" i="1"/>
  <c r="J11" i="1" s="1"/>
  <c r="J12" i="1" s="1"/>
  <c r="J13" i="1" s="1"/>
  <c r="F10" i="1"/>
  <c r="F11" i="1" s="1"/>
  <c r="F12" i="1" s="1"/>
  <c r="F13" i="1" s="1"/>
  <c r="M10" i="1"/>
  <c r="M11" i="1" s="1"/>
  <c r="M12" i="1" s="1"/>
  <c r="M13" i="1" s="1"/>
  <c r="G10" i="1"/>
  <c r="G11" i="1" s="1"/>
  <c r="G12" i="1" s="1"/>
  <c r="G13" i="1" s="1"/>
  <c r="K10" i="1"/>
  <c r="K11" i="1" s="1"/>
  <c r="K12" i="1" s="1"/>
  <c r="K13" i="1" s="1"/>
  <c r="E14" i="1" l="1"/>
  <c r="E15" i="1" s="1"/>
  <c r="K14" i="1"/>
  <c r="K15" i="1" s="1"/>
  <c r="M14" i="1"/>
  <c r="M15" i="1" s="1"/>
  <c r="J14" i="1"/>
  <c r="J15" i="1" s="1"/>
  <c r="O14" i="1"/>
  <c r="O15" i="1" s="1"/>
  <c r="D14" i="1"/>
  <c r="D15" i="1" s="1"/>
  <c r="L14" i="1"/>
  <c r="L15" i="1" s="1"/>
  <c r="G14" i="1"/>
  <c r="G15" i="1" s="1"/>
  <c r="F14" i="1"/>
  <c r="F15" i="1" s="1"/>
  <c r="I14" i="1"/>
  <c r="I15" i="1" s="1"/>
  <c r="H14" i="1"/>
  <c r="H15" i="1" s="1"/>
  <c r="J21" i="1" l="1"/>
</calcChain>
</file>

<file path=xl/comments1.xml><?xml version="1.0" encoding="utf-8"?>
<comments xmlns="http://schemas.openxmlformats.org/spreadsheetml/2006/main">
  <authors>
    <author>作成者</author>
  </authors>
  <commentList>
    <comment ref="H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入園料等補助金を受けていて且つ、
入園経費の領収書を市に提出した
場合のみ領収書合計と同金額を入力
（上限35,000円まで）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作成者</author>
  </authors>
  <commentList>
    <comment ref="H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募集要項等に記載のある入園料を入力してください。</t>
        </r>
      </text>
    </comment>
    <comment ref="H4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入園料等補助金を受けていて且つ、
入園経費の領収書を市に提出した
場合のみ領収書合計と同金額を入力
（上限35,000円まで）</t>
        </r>
      </text>
    </commen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H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この欄に入力すると保育料年額の欄に自動計算で入力されます。</t>
        </r>
      </text>
    </comment>
    <comment ref="E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<sst xmlns="http://schemas.openxmlformats.org/spreadsheetml/2006/main" count="68" uniqueCount="35">
  <si>
    <t>施設等利用給付（法定代理受領）試算表</t>
    <rPh sb="0" eb="7">
      <t>シセツトウリヨウキュウフ</t>
    </rPh>
    <rPh sb="8" eb="10">
      <t>ホウテイ</t>
    </rPh>
    <rPh sb="10" eb="14">
      <t>ダイリジュリョウ</t>
    </rPh>
    <rPh sb="15" eb="17">
      <t>シサン</t>
    </rPh>
    <rPh sb="17" eb="18">
      <t>ヒョウ</t>
    </rPh>
    <phoneticPr fontId="3"/>
  </si>
  <si>
    <t>入園料年額</t>
    <rPh sb="0" eb="3">
      <t>ニュウエンリョウ</t>
    </rPh>
    <rPh sb="3" eb="5">
      <t>ネンガク</t>
    </rPh>
    <phoneticPr fontId="3"/>
  </si>
  <si>
    <t>補助後の入園料</t>
    <rPh sb="0" eb="4">
      <t>ホジョ</t>
    </rPh>
    <rPh sb="4" eb="7">
      <t>ニュウエンリョウ</t>
    </rPh>
    <phoneticPr fontId="3"/>
  </si>
  <si>
    <t>保育料年額</t>
    <rPh sb="0" eb="3">
      <t>ホイクリョウ</t>
    </rPh>
    <rPh sb="3" eb="5">
      <t>ネンガク</t>
    </rPh>
    <phoneticPr fontId="3"/>
  </si>
  <si>
    <t>幼稚園入園準備経費</t>
    <phoneticPr fontId="3"/>
  </si>
  <si>
    <t>入園料等補助該当</t>
    <rPh sb="0" eb="3">
      <t>ニュウエンリョウ</t>
    </rPh>
    <rPh sb="3" eb="4">
      <t>トウ</t>
    </rPh>
    <rPh sb="4" eb="6">
      <t>ホジョ</t>
    </rPh>
    <rPh sb="6" eb="8">
      <t>ガイトウ</t>
    </rPh>
    <phoneticPr fontId="3"/>
  </si>
  <si>
    <t>－</t>
  </si>
  <si>
    <t>月額保育料</t>
    <rPh sb="0" eb="2">
      <t>ツキガク</t>
    </rPh>
    <rPh sb="2" eb="5">
      <t>ホイクリョウ</t>
    </rPh>
    <phoneticPr fontId="3"/>
  </si>
  <si>
    <t>幼稚園在園期間(年度中)</t>
    <rPh sb="0" eb="3">
      <t>ヨウチエン</t>
    </rPh>
    <rPh sb="3" eb="5">
      <t>ザイエン</t>
    </rPh>
    <rPh sb="5" eb="7">
      <t>キカン</t>
    </rPh>
    <rPh sb="8" eb="11">
      <t>ネンドチュウ</t>
    </rPh>
    <phoneticPr fontId="3"/>
  </si>
  <si>
    <t>～</t>
    <phoneticPr fontId="3"/>
  </si>
  <si>
    <t>在園月数→</t>
    <rPh sb="0" eb="2">
      <t>ザイエン</t>
    </rPh>
    <rPh sb="2" eb="4">
      <t>ツキスウ</t>
    </rPh>
    <phoneticPr fontId="3"/>
  </si>
  <si>
    <t>幼稚園経費月換算表</t>
    <rPh sb="0" eb="5">
      <t>ヨウチエンケイヒ</t>
    </rPh>
    <rPh sb="5" eb="6">
      <t>ツキ</t>
    </rPh>
    <rPh sb="6" eb="9">
      <t>カンサンヒョウ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</si>
  <si>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</si>
  <si>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</si>
  <si>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</si>
  <si>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</si>
  <si>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</si>
  <si>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</si>
  <si>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</si>
  <si>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</si>
  <si>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</si>
  <si>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</si>
  <si>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</si>
  <si>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</si>
  <si>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幼稚園から保護者への返還金額計算</t>
    <rPh sb="0" eb="3">
      <t>ヨウチエン</t>
    </rPh>
    <rPh sb="5" eb="8">
      <t>ホゴシャ</t>
    </rPh>
    <rPh sb="10" eb="14">
      <t>ヘンカンキンガク</t>
    </rPh>
    <rPh sb="14" eb="16">
      <t>ケイサン</t>
    </rPh>
    <phoneticPr fontId="3"/>
  </si>
  <si>
    <t>入園料(月額換算)</t>
    <rPh sb="0" eb="3">
      <t>ニュウエンリョウ</t>
    </rPh>
    <rPh sb="4" eb="8">
      <t>ゲツガクカンサン</t>
    </rPh>
    <phoneticPr fontId="3"/>
  </si>
  <si>
    <t>合計</t>
    <rPh sb="0" eb="2">
      <t>ゴウケイ</t>
    </rPh>
    <phoneticPr fontId="3"/>
  </si>
  <si>
    <t>無償化給付費</t>
    <rPh sb="0" eb="2">
      <t>ムショウ</t>
    </rPh>
    <rPh sb="2" eb="3">
      <t>カ</t>
    </rPh>
    <rPh sb="3" eb="6">
      <t>キュウフヒ</t>
    </rPh>
    <phoneticPr fontId="3"/>
  </si>
  <si>
    <t>保護者補助金</t>
    <rPh sb="0" eb="6">
      <t>ホゴシャホジョキン</t>
    </rPh>
    <phoneticPr fontId="3"/>
  </si>
  <si>
    <t>経費内訳</t>
    <rPh sb="0" eb="2">
      <t>ケイヒ</t>
    </rPh>
    <rPh sb="2" eb="4">
      <t>ウチワケ</t>
    </rPh>
    <phoneticPr fontId="3"/>
  </si>
  <si>
    <t>補助金
内訳</t>
    <rPh sb="2" eb="3">
      <t>キン</t>
    </rPh>
    <phoneticPr fontId="3"/>
  </si>
  <si>
    <t>保育料(月額換算)(a)</t>
    <rPh sb="0" eb="3">
      <t>ホイクリョウ</t>
    </rPh>
    <rPh sb="4" eb="6">
      <t>ゲツガク</t>
    </rPh>
    <rPh sb="6" eb="8">
      <t>カンサン</t>
    </rPh>
    <phoneticPr fontId="3"/>
  </si>
  <si>
    <t>合計(b)</t>
    <rPh sb="0" eb="2">
      <t>ゴウケイ</t>
    </rPh>
    <phoneticPr fontId="3"/>
  </si>
  <si>
    <t>園が重複して受け取っている金額（b)-(a)</t>
    <rPh sb="0" eb="1">
      <t>エン</t>
    </rPh>
    <rPh sb="2" eb="4">
      <t>ジュウフク</t>
    </rPh>
    <rPh sb="6" eb="7">
      <t>ウ</t>
    </rPh>
    <rPh sb="8" eb="9">
      <t>ト</t>
    </rPh>
    <rPh sb="13" eb="14">
      <t>キン</t>
    </rPh>
    <rPh sb="14" eb="15">
      <t>ガク</t>
    </rPh>
    <phoneticPr fontId="3"/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</si>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</sst>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月&quot;"/>
    <numFmt numFmtId="177" formatCode="#,###&quot;か月&quot;"/>
  </numFmts>
  <fonts count="9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u/>
      <sz val="1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b/>
      <u/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sz val="8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38" fontId="0" fillId="3" borderId="1" xfId="1" applyFont="1" applyFill="1" applyBorder="1" applyAlignment="1"/>
    <xf numFmtId="38" fontId="0" fillId="2" borderId="1" xfId="1" applyFont="1" applyFill="1" applyBorder="1" applyAlignment="1"/>
    <xf numFmtId="0" fontId="0" fillId="3" borderId="1" xfId="0" applyFill="1" applyBorder="1" applyAlignment="1">
      <alignment horizontal="center"/>
    </xf>
    <xf numFmtId="176" fontId="0" fillId="3" borderId="1" xfId="0" applyNumberFormat="1" applyFill="1" applyBorder="1"/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shrinkToFit="1"/>
    </xf>
    <xf numFmtId="177" fontId="0" fillId="2" borderId="1" xfId="0" applyNumberFormat="1" applyFill="1" applyBorder="1"/>
    <xf numFmtId="0" fontId="5" fillId="0" borderId="0" xfId="0" applyFont="1" applyBorder="1"/>
    <xf numFmtId="0" fontId="0" fillId="0" borderId="0" xfId="0" applyBorder="1"/>
    <xf numFmtId="0" fontId="0" fillId="2" borderId="5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38" fontId="0" fillId="4" borderId="11" xfId="1" applyFont="1" applyFill="1" applyBorder="1" applyAlignment="1">
      <alignment shrinkToFit="1"/>
    </xf>
    <xf numFmtId="38" fontId="0" fillId="4" borderId="12" xfId="1" applyFont="1" applyFill="1" applyBorder="1" applyAlignment="1">
      <alignment shrinkToFit="1"/>
    </xf>
    <xf numFmtId="38" fontId="0" fillId="4" borderId="13" xfId="1" applyFont="1" applyFill="1" applyBorder="1" applyAlignment="1">
      <alignment shrinkToFit="1"/>
    </xf>
    <xf numFmtId="38" fontId="0" fillId="4" borderId="17" xfId="1" applyFont="1" applyFill="1" applyBorder="1" applyAlignment="1">
      <alignment shrinkToFit="1"/>
    </xf>
    <xf numFmtId="38" fontId="0" fillId="4" borderId="15" xfId="1" applyFont="1" applyFill="1" applyBorder="1" applyAlignment="1">
      <alignment shrinkToFit="1"/>
    </xf>
    <xf numFmtId="38" fontId="0" fillId="4" borderId="16" xfId="1" applyFont="1" applyFill="1" applyBorder="1" applyAlignment="1">
      <alignment shrinkToFit="1"/>
    </xf>
    <xf numFmtId="38" fontId="0" fillId="4" borderId="21" xfId="1" applyFont="1" applyFill="1" applyBorder="1" applyAlignment="1">
      <alignment shrinkToFit="1"/>
    </xf>
    <xf numFmtId="38" fontId="0" fillId="4" borderId="19" xfId="1" applyFont="1" applyFill="1" applyBorder="1" applyAlignment="1">
      <alignment shrinkToFit="1"/>
    </xf>
    <xf numFmtId="38" fontId="0" fillId="4" borderId="20" xfId="1" applyFont="1" applyFill="1" applyBorder="1" applyAlignment="1">
      <alignment shrinkToFit="1"/>
    </xf>
    <xf numFmtId="38" fontId="0" fillId="4" borderId="25" xfId="1" applyFont="1" applyFill="1" applyBorder="1" applyAlignment="1">
      <alignment shrinkToFit="1"/>
    </xf>
    <xf numFmtId="38" fontId="0" fillId="4" borderId="23" xfId="1" applyFont="1" applyFill="1" applyBorder="1" applyAlignment="1">
      <alignment shrinkToFit="1"/>
    </xf>
    <xf numFmtId="38" fontId="0" fillId="4" borderId="24" xfId="1" applyFont="1" applyFill="1" applyBorder="1" applyAlignment="1">
      <alignment shrinkToFit="1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shrinkToFit="1"/>
    </xf>
    <xf numFmtId="38" fontId="0" fillId="0" borderId="0" xfId="0" applyNumberFormat="1"/>
    <xf numFmtId="38" fontId="0" fillId="0" borderId="0" xfId="0" applyNumberFormat="1" applyAlignment="1"/>
    <xf numFmtId="0" fontId="0" fillId="0" borderId="0" xfId="0" applyAlignment="1"/>
    <xf numFmtId="38" fontId="0" fillId="0" borderId="0" xfId="1" applyFont="1" applyAlignment="1"/>
    <xf numFmtId="0" fontId="0" fillId="0" borderId="0" xfId="0" applyAlignment="1">
      <alignment horizontal="right"/>
    </xf>
    <xf numFmtId="38" fontId="0" fillId="4" borderId="29" xfId="1" applyFont="1" applyFill="1" applyBorder="1" applyAlignment="1">
      <alignment vertical="center" shrinkToFit="1"/>
    </xf>
    <xf numFmtId="38" fontId="0" fillId="4" borderId="32" xfId="1" applyFont="1" applyFill="1" applyBorder="1" applyAlignment="1">
      <alignment shrinkToFit="1"/>
    </xf>
    <xf numFmtId="38" fontId="0" fillId="4" borderId="33" xfId="1" applyFont="1" applyFill="1" applyBorder="1" applyAlignment="1">
      <alignment vertical="center" shrinkToFit="1"/>
    </xf>
    <xf numFmtId="38" fontId="0" fillId="4" borderId="34" xfId="1" applyFont="1" applyFill="1" applyBorder="1" applyAlignment="1">
      <alignment shrinkToFit="1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38" fontId="0" fillId="0" borderId="0" xfId="1" applyFont="1" applyFill="1" applyBorder="1" applyAlignment="1"/>
    <xf numFmtId="38" fontId="0" fillId="0" borderId="0" xfId="1" applyFont="1" applyFill="1" applyBorder="1" applyAlignment="1">
      <alignment shrinkToFit="1"/>
    </xf>
    <xf numFmtId="38" fontId="0" fillId="3" borderId="30" xfId="0" applyNumberFormat="1" applyFill="1" applyBorder="1" applyAlignment="1">
      <alignment horizontal="right"/>
    </xf>
    <xf numFmtId="0" fontId="0" fillId="3" borderId="31" xfId="0" applyFill="1" applyBorder="1" applyAlignment="1">
      <alignment horizontal="right"/>
    </xf>
    <xf numFmtId="0" fontId="7" fillId="2" borderId="8" xfId="0" applyFont="1" applyFill="1" applyBorder="1" applyAlignment="1">
      <alignment vertical="distributed" textRotation="255" wrapText="1"/>
    </xf>
    <xf numFmtId="0" fontId="7" fillId="2" borderId="14" xfId="0" applyFont="1" applyFill="1" applyBorder="1" applyAlignment="1">
      <alignment vertical="distributed" textRotation="255"/>
    </xf>
    <xf numFmtId="0" fontId="7" fillId="2" borderId="22" xfId="0" applyFont="1" applyFill="1" applyBorder="1" applyAlignment="1">
      <alignment vertical="distributed" textRotation="255"/>
    </xf>
    <xf numFmtId="0" fontId="0" fillId="2" borderId="12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center" vertical="center" textRotation="255"/>
    </xf>
    <xf numFmtId="0" fontId="7" fillId="2" borderId="18" xfId="0" applyFont="1" applyFill="1" applyBorder="1" applyAlignment="1">
      <alignment horizontal="center" vertical="center" textRotation="255"/>
    </xf>
    <xf numFmtId="0" fontId="0" fillId="2" borderId="9" xfId="0" applyFill="1" applyBorder="1" applyAlignment="1">
      <alignment horizontal="center" vertical="center" shrinkToFit="1"/>
    </xf>
    <xf numFmtId="0" fontId="0" fillId="2" borderId="10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15</xdr:row>
      <xdr:rowOff>219075</xdr:rowOff>
    </xdr:from>
    <xdr:to>
      <xdr:col>12</xdr:col>
      <xdr:colOff>76200</xdr:colOff>
      <xdr:row>17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4314825" y="3971925"/>
          <a:ext cx="2476500" cy="3429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重複する金額の返還先</a:t>
          </a:r>
        </a:p>
      </xdr:txBody>
    </xdr:sp>
    <xdr:clientData/>
  </xdr:twoCellAnchor>
  <xdr:twoCellAnchor>
    <xdr:from>
      <xdr:col>1</xdr:col>
      <xdr:colOff>323850</xdr:colOff>
      <xdr:row>15</xdr:row>
      <xdr:rowOff>0</xdr:rowOff>
    </xdr:from>
    <xdr:to>
      <xdr:col>7</xdr:col>
      <xdr:colOff>504825</xdr:colOff>
      <xdr:row>16</xdr:row>
      <xdr:rowOff>152400</xdr:rowOff>
    </xdr:to>
    <xdr:cxnSp macro="">
      <xdr:nvCxnSpPr>
        <xdr:cNvPr id="4" name="カギ線コネクタ 3"/>
        <xdr:cNvCxnSpPr>
          <a:endCxn id="2" idx="1"/>
        </xdr:cNvCxnSpPr>
      </xdr:nvCxnSpPr>
      <xdr:spPr>
        <a:xfrm>
          <a:off x="704850" y="3752850"/>
          <a:ext cx="3609975" cy="390525"/>
        </a:xfrm>
        <a:prstGeom prst="bentConnector3">
          <a:avLst>
            <a:gd name="adj1" fmla="val 923"/>
          </a:avLst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152400</xdr:colOff>
      <xdr:row>17</xdr:row>
      <xdr:rowOff>66675</xdr:rowOff>
    </xdr:from>
    <xdr:to>
      <xdr:col>6</xdr:col>
      <xdr:colOff>457200</xdr:colOff>
      <xdr:row>22</xdr:row>
      <xdr:rowOff>180975</xdr:rowOff>
    </xdr:to>
    <xdr:sp macro="" textlink="">
      <xdr:nvSpPr>
        <xdr:cNvPr id="30" name="テキスト ボックス 29"/>
        <xdr:cNvSpPr txBox="1"/>
      </xdr:nvSpPr>
      <xdr:spPr>
        <a:xfrm>
          <a:off x="152400" y="4295775"/>
          <a:ext cx="3533775" cy="132397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本試算表は次の２つの条件が前提となっています。</a:t>
          </a:r>
          <a:endParaRPr kumimoji="1" lang="en-US" altLang="ja-JP" sz="1100"/>
        </a:p>
        <a:p>
          <a:r>
            <a:rPr kumimoji="1" lang="ja-JP" altLang="en-US" sz="1100"/>
            <a:t>①保護者の方が、入園料を園則掲載の満額を幼稚園に収めていること。</a:t>
          </a:r>
          <a:endParaRPr kumimoji="1" lang="en-US" altLang="ja-JP" sz="1100"/>
        </a:p>
        <a:p>
          <a:r>
            <a:rPr kumimoji="1" lang="ja-JP" altLang="en-US" sz="1100"/>
            <a:t>②上記経費内訳合計が</a:t>
          </a:r>
          <a:r>
            <a:rPr kumimoji="1" lang="en-US" altLang="ja-JP" sz="1100"/>
            <a:t>32,700</a:t>
          </a:r>
          <a:r>
            <a:rPr kumimoji="1" lang="ja-JP" altLang="en-US" sz="1100"/>
            <a:t>円を上回る場合、市が幼稚園に月</a:t>
          </a:r>
          <a:r>
            <a:rPr kumimoji="1" lang="en-US" altLang="ja-JP" sz="1100"/>
            <a:t>32,700</a:t>
          </a:r>
          <a:r>
            <a:rPr kumimoji="1" lang="ja-JP" altLang="en-US" sz="1100"/>
            <a:t>円を毎月給付すること。</a:t>
          </a:r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17</xdr:row>
      <xdr:rowOff>85725</xdr:rowOff>
    </xdr:from>
    <xdr:to>
      <xdr:col>10</xdr:col>
      <xdr:colOff>0</xdr:colOff>
      <xdr:row>18</xdr:row>
      <xdr:rowOff>219075</xdr:rowOff>
    </xdr:to>
    <xdr:cxnSp macro="">
      <xdr:nvCxnSpPr>
        <xdr:cNvPr id="8" name="直線矢印コネクタ 7"/>
        <xdr:cNvCxnSpPr>
          <a:stCxn id="2" idx="2"/>
        </xdr:cNvCxnSpPr>
      </xdr:nvCxnSpPr>
      <xdr:spPr>
        <a:xfrm>
          <a:off x="5553075" y="4314825"/>
          <a:ext cx="0" cy="371475"/>
        </a:xfrm>
        <a:prstGeom prst="straightConnector1">
          <a:avLst/>
        </a:prstGeom>
        <a:ln w="19050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15</xdr:row>
      <xdr:rowOff>219075</xdr:rowOff>
    </xdr:from>
    <xdr:to>
      <xdr:col>12</xdr:col>
      <xdr:colOff>76200</xdr:colOff>
      <xdr:row>17</xdr:row>
      <xdr:rowOff>85725</xdr:rowOff>
    </xdr:to>
    <xdr:sp macro="" textlink="">
      <xdr:nvSpPr>
        <xdr:cNvPr id="2" name="テキスト ボックス 1"/>
        <xdr:cNvSpPr txBox="1"/>
      </xdr:nvSpPr>
      <xdr:spPr>
        <a:xfrm>
          <a:off x="4314825" y="3981450"/>
          <a:ext cx="2476500" cy="34290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重複する金額の返還先</a:t>
          </a:r>
          <a:endParaRPr lang="ja-JP" altLang="ja-JP">
            <a:effectLst/>
          </a:endParaRPr>
        </a:p>
      </xdr:txBody>
    </xdr:sp>
    <xdr:clientData/>
  </xdr:twoCellAnchor>
  <xdr:twoCellAnchor>
    <xdr:from>
      <xdr:col>1</xdr:col>
      <xdr:colOff>323850</xdr:colOff>
      <xdr:row>15</xdr:row>
      <xdr:rowOff>0</xdr:rowOff>
    </xdr:from>
    <xdr:to>
      <xdr:col>7</xdr:col>
      <xdr:colOff>504825</xdr:colOff>
      <xdr:row>16</xdr:row>
      <xdr:rowOff>152400</xdr:rowOff>
    </xdr:to>
    <xdr:cxnSp macro="">
      <xdr:nvCxnSpPr>
        <xdr:cNvPr id="3" name="カギ線コネクタ 2"/>
        <xdr:cNvCxnSpPr>
          <a:endCxn id="2" idx="1"/>
        </xdr:cNvCxnSpPr>
      </xdr:nvCxnSpPr>
      <xdr:spPr>
        <a:xfrm>
          <a:off x="704850" y="3762375"/>
          <a:ext cx="3609975" cy="390525"/>
        </a:xfrm>
        <a:prstGeom prst="bentConnector3">
          <a:avLst>
            <a:gd name="adj1" fmla="val 1187"/>
          </a:avLst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180975</xdr:colOff>
      <xdr:row>17</xdr:row>
      <xdr:rowOff>1</xdr:rowOff>
    </xdr:from>
    <xdr:to>
      <xdr:col>6</xdr:col>
      <xdr:colOff>485775</xdr:colOff>
      <xdr:row>22</xdr:row>
      <xdr:rowOff>123826</xdr:rowOff>
    </xdr:to>
    <xdr:sp macro="" textlink="">
      <xdr:nvSpPr>
        <xdr:cNvPr id="8" name="テキスト ボックス 7"/>
        <xdr:cNvSpPr txBox="1"/>
      </xdr:nvSpPr>
      <xdr:spPr>
        <a:xfrm>
          <a:off x="180975" y="3981451"/>
          <a:ext cx="3533775" cy="133350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本試算表は次の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つの条件が前提となっています。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①保護者の方が、入園料を園則掲載の満額を幼稚園に収めていること。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②上記経費内訳合計が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32,700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円を上回る場合、市が幼稚園に月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32,700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円を毎月給付すること</a:t>
          </a:r>
          <a:endParaRPr kumimoji="1" lang="ja-JP" altLang="en-US" sz="1100"/>
        </a:p>
      </xdr:txBody>
    </xdr:sp>
    <xdr:clientData/>
  </xdr:twoCellAnchor>
  <xdr:twoCellAnchor>
    <xdr:from>
      <xdr:col>9</xdr:col>
      <xdr:colOff>571500</xdr:colOff>
      <xdr:row>17</xdr:row>
      <xdr:rowOff>85725</xdr:rowOff>
    </xdr:from>
    <xdr:to>
      <xdr:col>10</xdr:col>
      <xdr:colOff>0</xdr:colOff>
      <xdr:row>18</xdr:row>
      <xdr:rowOff>228600</xdr:rowOff>
    </xdr:to>
    <xdr:cxnSp macro="">
      <xdr:nvCxnSpPr>
        <xdr:cNvPr id="12" name="直線矢印コネクタ 11"/>
        <xdr:cNvCxnSpPr>
          <a:stCxn id="2" idx="2"/>
        </xdr:cNvCxnSpPr>
      </xdr:nvCxnSpPr>
      <xdr:spPr>
        <a:xfrm flipH="1">
          <a:off x="5543550" y="4324350"/>
          <a:ext cx="9525" cy="381000"/>
        </a:xfrm>
        <a:prstGeom prst="straightConnector1">
          <a:avLst/>
        </a:prstGeom>
        <a:ln w="19050"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zoomScaleNormal="100" zoomScaleSheetLayoutView="84" workbookViewId="0">
      <selection activeCell="L22" sqref="L22"/>
    </sheetView>
  </sheetViews>
  <sheetFormatPr defaultRowHeight="18.75"/>
  <cols>
    <col min="1" max="1" width="5" customWidth="1"/>
    <col min="2" max="2" width="5.5" customWidth="1"/>
    <col min="4" max="15" width="7.625" customWidth="1"/>
    <col min="18" max="18" width="9.375" bestFit="1" customWidth="1"/>
  </cols>
  <sheetData>
    <row r="1" spans="1:16" ht="19.5">
      <c r="A1" s="1" t="s">
        <v>0</v>
      </c>
    </row>
    <row r="2" spans="1:16" ht="11.25" customHeight="1"/>
    <row r="3" spans="1:16">
      <c r="B3" s="55" t="s">
        <v>1</v>
      </c>
      <c r="C3" s="55"/>
      <c r="D3" s="55"/>
      <c r="E3" s="2">
        <v>80000</v>
      </c>
      <c r="F3" s="66" t="s">
        <v>2</v>
      </c>
      <c r="G3" s="66"/>
      <c r="H3" s="3">
        <f>IF(E5="－",E3,IF(E3-35000+H4&lt;=0,0,E3-35000+H4))</f>
        <v>45000</v>
      </c>
    </row>
    <row r="4" spans="1:16">
      <c r="B4" s="55" t="s">
        <v>3</v>
      </c>
      <c r="C4" s="55"/>
      <c r="D4" s="55"/>
      <c r="E4" s="2">
        <f>H5*12</f>
        <v>330600</v>
      </c>
      <c r="F4" s="66" t="s">
        <v>4</v>
      </c>
      <c r="G4" s="66"/>
      <c r="H4" s="2"/>
    </row>
    <row r="5" spans="1:16">
      <c r="B5" s="55" t="s">
        <v>5</v>
      </c>
      <c r="C5" s="55"/>
      <c r="D5" s="55"/>
      <c r="E5" s="4" t="s">
        <v>34</v>
      </c>
      <c r="F5" s="55" t="s">
        <v>7</v>
      </c>
      <c r="G5" s="55"/>
      <c r="H5" s="2">
        <v>27550</v>
      </c>
    </row>
    <row r="6" spans="1:16">
      <c r="B6" s="55" t="s">
        <v>8</v>
      </c>
      <c r="C6" s="55"/>
      <c r="D6" s="55"/>
      <c r="E6" s="5">
        <v>4</v>
      </c>
      <c r="F6" s="6" t="s">
        <v>9</v>
      </c>
      <c r="G6" s="5">
        <v>3</v>
      </c>
      <c r="H6" s="7" t="s">
        <v>10</v>
      </c>
      <c r="I6" s="8">
        <f>IF(G6=4,G6-E6+1,IF(G6=5,G6-E6+1,IF(G6=6,G6-E6+1,IF(G6=7,G6-E6+1,IF(G6=8,G6-E6+1,IF(G6=9,G6-E6+1,IF(G6=10,G6-E6+1,IF(G6=11,G6-E6+1,IF(G6=12,G6-E6+1)))))))))+IF(AND(G6=1,E6=4),E6+6,IF(AND(G6=1,E6=5),E6+4,IF(AND(G6=1,E6=6),E6+2,IF(AND(G6=1,E6=7),E6,IF(AND(G6=1,E6=8),E6-2,IF(AND(G6=1,E6=9),E6-4,IF(AND(G6=1,E6=10),E6-6,IF(AND(G6=1,E6=11),E6-8,IF(AND(G6=1,E6=12),E6-10,IF(AND(G6=1,E6=1),E6,IF(AND(G6=2,E6=4),E6+7,IF(AND(G6=2,E6=5),E6+5,IF(AND(G6=2,E6=6),E6+3,IF(AND(G6=2,E6=7),E6+1,IF(AND(G6=2,E6=8),E6-1,IF(AND(G6=2,E6=9),E6-3,IF(AND(G6=2,E6=10),E6-5,IF(AND(G6=2,E6=11),E6-7,IF(AND(G6=2,E6=12),E6-9,IF(AND(G6=2,E6=1),E6+1,IF(AND(G6=2,E6=2),E6-1)))))))))))))))))))))+IF(AND(G6=3,E6=4),E6+8,IF(AND(G6=3,E6=5),E6+6,IF(AND(G6=3,E6=6),E6+4,IF(AND(G6=3,E6=7),E6+2,IF(AND(G6=3,E6=8),E6,IF(AND(G6=3,E6=9),E6-2,IF(AND(G6=3,E6=10),E6-4,IF(AND(G6=3,E6=11),E6-6,IF(AND(G6=3,E6=12),E6-8,IF(AND(G6=3,E6=1),E6+2,IF(AND(G6=3,E6=2),E6,IF(AND(G6=3,E6=3),E6-2))))))))))))+IF(AND(G6=4,E6=1),"",IF(AND(G6=5,E6=1),"",IF(AND(G6=6,E6=1),"",IF(AND(G6=7,E6=1),"",IF(AND(G6=8,E6=1),"",IF(AND(G6=9,E6=1),"",IF(AND(G6=10,E6=1),"",IF(AND(G6=11,E6=1),"",IF(AND(G6=12,E6=1),"")))))))))+IF(AND(G6=4,E6=2),"",IF(AND(G6=5,E6=2),"",IF(AND(G6=6,E6=2),"",IF(AND(G6=7,E6=2),"",IF(AND(G6=8,E6=2),"",IF(AND(G6=9,E6=2),"",IF(AND(G6=10,E6=2),"",IF(AND(G6=11,E6=2),"",IF(AND(G6=12,E6=2),"",IF(AND(G6=1,E6=2),""))))))))))+IF(AND(G6=4,E6=3),"",IF(AND(G6=5,E6=3),"",IF(AND(G6=6,E6=3),"",IF(AND(G6=7,E6=3),"",IF(AND(G6=8,E6=3),"",IF(AND(G6=9,E6=3),"",IF(AND(G6=10,E6=3),"",IF(AND(G6=11,E6=3),"",IF(AND(G6=12,E6=3),"",IF(AND(G6=1,E6=3),"",IF(AND(G6=2,E6=3),"")))))))))))</f>
        <v>12</v>
      </c>
    </row>
    <row r="7" spans="1:16">
      <c r="A7" s="9" t="s">
        <v>11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6">
      <c r="A8" s="56"/>
      <c r="B8" s="57"/>
      <c r="C8" s="58"/>
      <c r="D8" s="11" t="s">
        <v>12</v>
      </c>
      <c r="E8" s="12" t="s">
        <v>13</v>
      </c>
      <c r="F8" s="12" t="s">
        <v>14</v>
      </c>
      <c r="G8" s="12" t="s">
        <v>15</v>
      </c>
      <c r="H8" s="12" t="s">
        <v>16</v>
      </c>
      <c r="I8" s="12" t="s">
        <v>17</v>
      </c>
      <c r="J8" s="12" t="s">
        <v>18</v>
      </c>
      <c r="K8" s="12" t="s">
        <v>19</v>
      </c>
      <c r="L8" s="12" t="s">
        <v>20</v>
      </c>
      <c r="M8" s="12" t="s">
        <v>21</v>
      </c>
      <c r="N8" s="12" t="s">
        <v>22</v>
      </c>
      <c r="O8" s="13" t="s">
        <v>23</v>
      </c>
    </row>
    <row r="9" spans="1:16">
      <c r="A9" s="59" t="s">
        <v>29</v>
      </c>
      <c r="B9" s="62" t="s">
        <v>25</v>
      </c>
      <c r="C9" s="63"/>
      <c r="D9" s="14">
        <f>IF(E6&lt;&gt;4,"",ROUNDDOWN(H3/I6,0))</f>
        <v>3750</v>
      </c>
      <c r="E9" s="15">
        <f>IF(E6&lt;=3,"",IF(AND(E6=4,I6=1),"",IF(E6&gt;=6,"",IF(I6&gt;=1,ROUNDDOWN(H3/I6,0),""))))</f>
        <v>3750</v>
      </c>
      <c r="F9" s="15">
        <f>IF(E6&lt;=3,"",IF(AND(E6=4,I6&lt;=2),"",IF(AND(E6=5,I6=1),"",IF(E6&gt;=7,"",IF(I6&gt;=1,ROUNDDOWN(H3/I6,0),"")))))</f>
        <v>3750</v>
      </c>
      <c r="G9" s="15">
        <f>IF(E6&lt;=3,"",IF(AND(E6=4,I6&lt;=3),"",IF(AND(E6=5,I6&lt;=2),"",IF(AND(E6=6,I6=1),"",IF(E6&gt;=8,"",IF(I6&gt;=1,ROUNDDOWN(H3/I6,0),""))))))</f>
        <v>3750</v>
      </c>
      <c r="H9" s="15">
        <f>IF(E6&lt;=3,"",IF(AND(E6=4,I6&lt;=4),"",IF(AND(E6=5,I6&lt;=3),"",IF(AND(E6=6,I6&lt;=2),"",IF(AND(E6=7,I6=1),"",IF(E6&gt;=9,"",IF(I6&gt;=1,ROUNDDOWN(H3/I6,0),"")))))))</f>
        <v>3750</v>
      </c>
      <c r="I9" s="15">
        <f>IF(E6&lt;=3,"",IF(AND(E6=4,I6&lt;=5),"",IF(AND(E6=5,I6&lt;=4),"",IF(AND(E6=6,I6&lt;=3),"",IF(AND(E6=7,I6&lt;=2),"",IF(AND(E6=8,I6=1),"",IF(E6&gt;=10,"",IF(I6&gt;=1,ROUNDDOWN(H3/I6,0),""))))))))</f>
        <v>3750</v>
      </c>
      <c r="J9" s="15">
        <f>IF(E6&lt;=3,"",IF(AND(E6=4,I6&lt;=6),"",IF(AND(E6=5,I6&lt;=5),"",IF(AND(E6=6,I6&lt;=4),"",IF(AND(E6=7,I6&lt;=3),"",IF(AND(E6=8,I6&lt;=2),"",IF(AND(E6=9,I6=1),"",IF(E6&gt;=11,"",IF(I6&gt;=1,ROUNDDOWN(H3/I6,0),"")))))))))</f>
        <v>3750</v>
      </c>
      <c r="K9" s="15">
        <f>IF(E6&lt;=3,"",IF(AND(E6=4,I6&lt;=7),"",IF(AND(E6=5,I6&lt;=6),"",IF(AND(E6=6,I6&lt;=5),"",IF(AND(E6=7,I6&lt;=4),"",IF(AND(E6=8,I6&lt;=3),"",IF(AND(E6=9,I6&lt;=2),"",IF(AND(E6=10,I6=1),"",IF(E6&gt;=12,"",IF(I6&gt;=1,ROUNDDOWN(H3/I6,0),""))))))))))</f>
        <v>3750</v>
      </c>
      <c r="L9" s="15">
        <f>IF(E6&lt;=3,"",IF(AND(E6=4,I6&lt;=8),"",IF(AND(E6=5,I6&lt;=7),"",IF(AND(E6=6,I6&lt;=6),"",IF(AND(E6=7,I6&lt;=5),"",IF(AND(E6=8,I6&lt;=4),"",IF(AND(E6=9,I6&lt;=3),"",IF(AND(E6=10,I6&lt;=2),"",IF(AND(E6=11,I6=1),"",IF(E6=1,"",IF(I6&gt;=1,ROUNDDOWN(H3/I6,0),"")))))))))))</f>
        <v>3750</v>
      </c>
      <c r="M9" s="15">
        <f>IF(E6=3,"",IF(AND(E6=4,I6&lt;=9),"",IF(AND(E6=5,I6&lt;=8),"",IF(AND(E6=6,I6&lt;=7),"",IF(AND(E6=7,I6&lt;=6),"",IF(AND(E6=8,I6&lt;=5),"",IF(AND(E6=9,I6&lt;=4),"",IF(AND(E6=10,I6&lt;=3),"",IF(AND(E6=11,I6=2),"",IF(AND(E6=12,I6=1),"",IF(E6=2,"",IF(I6&gt;=1,ROUNDDOWN(H3/I6,0),""))))))))))))</f>
        <v>3750</v>
      </c>
      <c r="N9" s="15">
        <f>IF(E6=3,"",IF(AND(E6=4,I6&lt;=10),"",IF(AND(E6=5,I6&lt;=9),"",IF(AND(E6=6,I6&lt;=8),"",IF(AND(E6=7,I6&lt;=7),"",IF(AND(E6=8,I6&lt;=6),"",IF(AND(E6=9,I6&lt;=5),"",IF(AND(E6=10,I6&lt;=4),"",IF(AND(E6=11,I6&lt;=3),"",IF(AND(E6=12,I6&lt;=2),"",IF(AND(E6=1,I6=1),"",IF(I6&gt;=1,ROUNDDOWN(H3/I6,0),""))))))))))))</f>
        <v>3750</v>
      </c>
      <c r="O9" s="16">
        <f>IF(AND(E6=4,I6&lt;=11),"",IF(AND(E6=5,I6&lt;=10),"",IF(AND(E6=6,I6&lt;=9),"",IF(AND(E6=7,I6&lt;=8),"",IF(AND(E6=8,I6&lt;=7),"",IF(AND(E6=9,I6&lt;=6),"",IF(AND(E6=10,I6&lt;=5),"",IF(AND(E6=11,I6&lt;=4),"",IF(AND(E6=12,I6&lt;=3),"",IF(AND(E6=1,I6&lt;=2),"",IF(AND(E6=2,I6=1),"",IF(I6&gt;=1,ROUNDDOWN(H3/I6,0),""))))))))))))</f>
        <v>3750</v>
      </c>
    </row>
    <row r="10" spans="1:16">
      <c r="A10" s="60"/>
      <c r="B10" s="48" t="s">
        <v>31</v>
      </c>
      <c r="C10" s="49"/>
      <c r="D10" s="17">
        <f>IF(D9="","",$E$4/12)</f>
        <v>27550</v>
      </c>
      <c r="E10" s="18">
        <f t="shared" ref="E10:O10" si="0">IF(E9="","",$E$4/12)</f>
        <v>27550</v>
      </c>
      <c r="F10" s="18">
        <f t="shared" si="0"/>
        <v>27550</v>
      </c>
      <c r="G10" s="18">
        <f t="shared" si="0"/>
        <v>27550</v>
      </c>
      <c r="H10" s="18">
        <f t="shared" si="0"/>
        <v>27550</v>
      </c>
      <c r="I10" s="18">
        <f t="shared" si="0"/>
        <v>27550</v>
      </c>
      <c r="J10" s="18">
        <f t="shared" si="0"/>
        <v>27550</v>
      </c>
      <c r="K10" s="18">
        <f t="shared" si="0"/>
        <v>27550</v>
      </c>
      <c r="L10" s="18">
        <f t="shared" si="0"/>
        <v>27550</v>
      </c>
      <c r="M10" s="18">
        <f t="shared" si="0"/>
        <v>27550</v>
      </c>
      <c r="N10" s="18">
        <f t="shared" si="0"/>
        <v>27550</v>
      </c>
      <c r="O10" s="19">
        <f t="shared" si="0"/>
        <v>27550</v>
      </c>
    </row>
    <row r="11" spans="1:16">
      <c r="A11" s="61"/>
      <c r="B11" s="64" t="s">
        <v>26</v>
      </c>
      <c r="C11" s="65"/>
      <c r="D11" s="20">
        <f>SUM(D9:D10)</f>
        <v>31300</v>
      </c>
      <c r="E11" s="21">
        <f t="shared" ref="E11:O11" si="1">SUM(E9:E10)</f>
        <v>31300</v>
      </c>
      <c r="F11" s="21">
        <f t="shared" si="1"/>
        <v>31300</v>
      </c>
      <c r="G11" s="21">
        <f t="shared" si="1"/>
        <v>31300</v>
      </c>
      <c r="H11" s="21">
        <f t="shared" si="1"/>
        <v>31300</v>
      </c>
      <c r="I11" s="21">
        <f t="shared" si="1"/>
        <v>31300</v>
      </c>
      <c r="J11" s="21">
        <f t="shared" si="1"/>
        <v>31300</v>
      </c>
      <c r="K11" s="21">
        <f t="shared" si="1"/>
        <v>31300</v>
      </c>
      <c r="L11" s="21">
        <f t="shared" si="1"/>
        <v>31300</v>
      </c>
      <c r="M11" s="21">
        <f t="shared" si="1"/>
        <v>31300</v>
      </c>
      <c r="N11" s="21">
        <f t="shared" si="1"/>
        <v>31300</v>
      </c>
      <c r="O11" s="22">
        <f t="shared" si="1"/>
        <v>31300</v>
      </c>
    </row>
    <row r="12" spans="1:16">
      <c r="A12" s="43" t="s">
        <v>30</v>
      </c>
      <c r="B12" s="46" t="s">
        <v>27</v>
      </c>
      <c r="C12" s="47"/>
      <c r="D12" s="14">
        <f>IF(D11&lt;1,"",IF(D11&gt;25700,25700,D10+D9))</f>
        <v>25700</v>
      </c>
      <c r="E12" s="15">
        <f t="shared" ref="E12:O12" si="2">IF(E11&lt;1,"",IF(E11&gt;25700,25700,E10+E9))</f>
        <v>25700</v>
      </c>
      <c r="F12" s="15">
        <f t="shared" si="2"/>
        <v>25700</v>
      </c>
      <c r="G12" s="15">
        <f t="shared" si="2"/>
        <v>25700</v>
      </c>
      <c r="H12" s="15">
        <f t="shared" si="2"/>
        <v>25700</v>
      </c>
      <c r="I12" s="15">
        <f t="shared" si="2"/>
        <v>25700</v>
      </c>
      <c r="J12" s="15">
        <f t="shared" si="2"/>
        <v>25700</v>
      </c>
      <c r="K12" s="15">
        <f t="shared" si="2"/>
        <v>25700</v>
      </c>
      <c r="L12" s="15">
        <f t="shared" si="2"/>
        <v>25700</v>
      </c>
      <c r="M12" s="15">
        <f t="shared" si="2"/>
        <v>25700</v>
      </c>
      <c r="N12" s="15">
        <f t="shared" si="2"/>
        <v>25700</v>
      </c>
      <c r="O12" s="16">
        <f t="shared" si="2"/>
        <v>25700</v>
      </c>
    </row>
    <row r="13" spans="1:16">
      <c r="A13" s="44"/>
      <c r="B13" s="48" t="s">
        <v>28</v>
      </c>
      <c r="C13" s="49"/>
      <c r="D13" s="17">
        <f>IFERROR(ROUNDDOWN(IF(D12="","",IF(AND(D9&lt;&gt;0,D10&gt;25700,D11&gt;32700),7000,IF(AND(D9&lt;&gt;0,D10&lt;=25700,D11&gt;32700),7000,IF(AND(D9&lt;&gt;0,D10&gt;25700,D9+D10&lt;=32700),ROUNDDOWN((D11-D10)+(D10-25700),2),IF(AND(D9&lt;&gt;0,D10&lt;=25700,D9+D10&lt;=25700),0,IF(AND(D9&lt;&gt;0,D10&lt;=25700,D9+D10&lt;=32700),ROUNDDOWN((D11-D10)+(D10-25700),2),IF(AND(D9=0,D10&gt;25700,D11&gt;32700),7000,IF(AND(D9=0,D10&gt;25700,D11&lt;=32700),ROUNDDOWN((D11-D10)+(D10-25700),-2),IF(AND(D9=0,D10&gt;=25700),0))))))))),-2),0)</f>
        <v>5600</v>
      </c>
      <c r="E13" s="17">
        <f t="shared" ref="E13:O13" si="3">IFERROR(ROUNDDOWN(IF(E12="","",IF(AND(E9&lt;&gt;0,E10&gt;25700,E11&gt;32700),7000,IF(AND(E9&lt;&gt;0,E10&lt;=25700,E11&gt;32700),7000,IF(AND(E9&lt;&gt;0,E10&gt;25700,E9+E10&lt;=32700),ROUNDDOWN((E11-E10)+(E10-25700),2),IF(AND(E9&lt;&gt;0,E10&lt;=25700,E9+E10&lt;=25700),0,IF(AND(E9&lt;&gt;0,E10&lt;=25700,E9+E10&lt;=32700),ROUNDDOWN((E11-E10)+(E10-25700),2),IF(AND(E9=0,E10&gt;25700,E11&gt;32700),7000,IF(AND(E9=0,E10&gt;25700,E11&lt;=32700),ROUNDDOWN((E11-E10)+(E10-25700),-2),IF(AND(E9=0,E10&gt;=25700),0))))))))),-2),0)</f>
        <v>5600</v>
      </c>
      <c r="F13" s="17">
        <f t="shared" si="3"/>
        <v>5600</v>
      </c>
      <c r="G13" s="17">
        <f t="shared" si="3"/>
        <v>5600</v>
      </c>
      <c r="H13" s="17">
        <f t="shared" si="3"/>
        <v>5600</v>
      </c>
      <c r="I13" s="17">
        <f t="shared" si="3"/>
        <v>5600</v>
      </c>
      <c r="J13" s="17">
        <f t="shared" si="3"/>
        <v>5600</v>
      </c>
      <c r="K13" s="17">
        <f t="shared" si="3"/>
        <v>5600</v>
      </c>
      <c r="L13" s="17">
        <f t="shared" si="3"/>
        <v>5600</v>
      </c>
      <c r="M13" s="17">
        <f t="shared" si="3"/>
        <v>5600</v>
      </c>
      <c r="N13" s="17">
        <f t="shared" si="3"/>
        <v>5600</v>
      </c>
      <c r="O13" s="17">
        <f t="shared" si="3"/>
        <v>5600</v>
      </c>
      <c r="P13" s="10"/>
    </row>
    <row r="14" spans="1:16" ht="19.5" thickBot="1">
      <c r="A14" s="45"/>
      <c r="B14" s="50" t="s">
        <v>32</v>
      </c>
      <c r="C14" s="51"/>
      <c r="D14" s="23">
        <f>SUM(D12:D13)</f>
        <v>31300</v>
      </c>
      <c r="E14" s="23">
        <f t="shared" ref="E14:O14" si="4">SUM(E12:E13)</f>
        <v>31300</v>
      </c>
      <c r="F14" s="23">
        <f t="shared" si="4"/>
        <v>31300</v>
      </c>
      <c r="G14" s="23">
        <f t="shared" si="4"/>
        <v>31300</v>
      </c>
      <c r="H14" s="23">
        <f t="shared" si="4"/>
        <v>31300</v>
      </c>
      <c r="I14" s="23">
        <f t="shared" si="4"/>
        <v>31300</v>
      </c>
      <c r="J14" s="23">
        <f t="shared" si="4"/>
        <v>31300</v>
      </c>
      <c r="K14" s="23">
        <f t="shared" si="4"/>
        <v>31300</v>
      </c>
      <c r="L14" s="23">
        <f t="shared" si="4"/>
        <v>31300</v>
      </c>
      <c r="M14" s="23">
        <f t="shared" si="4"/>
        <v>31300</v>
      </c>
      <c r="N14" s="23">
        <f t="shared" si="4"/>
        <v>31300</v>
      </c>
      <c r="O14" s="36">
        <f t="shared" si="4"/>
        <v>31300</v>
      </c>
    </row>
    <row r="15" spans="1:16" ht="39" customHeight="1" thickTop="1">
      <c r="A15" s="52" t="s">
        <v>33</v>
      </c>
      <c r="B15" s="53"/>
      <c r="C15" s="54"/>
      <c r="D15" s="33">
        <f>IFERROR(IF($H$3=0,0,IF(D14&lt;32700,D14-D10,IF(D10&gt;32700,0,D14-D10))),0)</f>
        <v>3750</v>
      </c>
      <c r="E15" s="33">
        <f t="shared" ref="E15:O15" si="5">IFERROR(IF($H$3=0,0,IF(E14&lt;32700,E14-E10,IF(E10&gt;32700,0,E14-E10))),0)</f>
        <v>3750</v>
      </c>
      <c r="F15" s="33">
        <f t="shared" si="5"/>
        <v>3750</v>
      </c>
      <c r="G15" s="33">
        <f t="shared" si="5"/>
        <v>3750</v>
      </c>
      <c r="H15" s="33">
        <f t="shared" si="5"/>
        <v>3750</v>
      </c>
      <c r="I15" s="33">
        <f t="shared" si="5"/>
        <v>3750</v>
      </c>
      <c r="J15" s="33">
        <f t="shared" si="5"/>
        <v>3750</v>
      </c>
      <c r="K15" s="33">
        <f t="shared" si="5"/>
        <v>3750</v>
      </c>
      <c r="L15" s="33">
        <f t="shared" si="5"/>
        <v>3750</v>
      </c>
      <c r="M15" s="33">
        <f t="shared" si="5"/>
        <v>3750</v>
      </c>
      <c r="N15" s="33">
        <f t="shared" si="5"/>
        <v>3750</v>
      </c>
      <c r="O15" s="33">
        <f t="shared" si="5"/>
        <v>3750</v>
      </c>
    </row>
    <row r="16" spans="1:16">
      <c r="A16" s="26"/>
      <c r="B16" s="26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16">
      <c r="A17" s="26"/>
      <c r="B17" s="26"/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6">
      <c r="A18" s="26"/>
      <c r="B18" s="26"/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6">
      <c r="A19" s="26"/>
      <c r="B19" s="26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40"/>
      <c r="N19" s="40"/>
      <c r="O19" s="40"/>
      <c r="P19" s="37"/>
    </row>
    <row r="20" spans="1:16" ht="19.5" thickBot="1">
      <c r="F20" s="28"/>
      <c r="K20" s="32" t="s">
        <v>24</v>
      </c>
      <c r="M20" s="37"/>
      <c r="N20" s="37"/>
      <c r="O20" s="38"/>
      <c r="P20" s="37"/>
    </row>
    <row r="21" spans="1:16" ht="19.5" thickBot="1">
      <c r="D21" s="29"/>
      <c r="E21" s="30"/>
      <c r="J21" s="41">
        <f>IF(SUM(D15:O15)=SUM(D9:O9),SUM(D15:O15),MIN(SUM(D9:O9),SUM(D15:O15)))</f>
        <v>45000</v>
      </c>
      <c r="K21" s="42"/>
      <c r="M21" s="37"/>
      <c r="N21" s="39"/>
      <c r="O21" s="39"/>
      <c r="P21" s="37"/>
    </row>
    <row r="22" spans="1:16">
      <c r="M22" s="37"/>
      <c r="N22" s="37"/>
      <c r="O22" s="37"/>
      <c r="P22" s="37"/>
    </row>
    <row r="23" spans="1:16">
      <c r="H23" s="28"/>
      <c r="M23" s="37"/>
      <c r="N23" s="37"/>
      <c r="O23" s="37"/>
      <c r="P23" s="37"/>
    </row>
    <row r="24" spans="1:16">
      <c r="D24" s="29"/>
      <c r="E24" s="30"/>
    </row>
    <row r="26" spans="1:16">
      <c r="D26" s="31"/>
      <c r="E26" s="31"/>
    </row>
  </sheetData>
  <mergeCells count="18">
    <mergeCell ref="B3:D3"/>
    <mergeCell ref="F3:G3"/>
    <mergeCell ref="B4:D4"/>
    <mergeCell ref="F4:G4"/>
    <mergeCell ref="B5:D5"/>
    <mergeCell ref="F5:G5"/>
    <mergeCell ref="B6:D6"/>
    <mergeCell ref="A8:C8"/>
    <mergeCell ref="A9:A11"/>
    <mergeCell ref="B9:C9"/>
    <mergeCell ref="B10:C10"/>
    <mergeCell ref="B11:C11"/>
    <mergeCell ref="J21:K21"/>
    <mergeCell ref="A12:A14"/>
    <mergeCell ref="B12:C12"/>
    <mergeCell ref="B13:C13"/>
    <mergeCell ref="B14:C14"/>
    <mergeCell ref="A15:C15"/>
  </mergeCells>
  <phoneticPr fontId="3"/>
  <dataValidations count="3">
    <dataValidation type="whole" operator="lessThanOrEqual" allowBlank="1" showInputMessage="1" showErrorMessage="1" sqref="H4">
      <formula1>35000</formula1>
    </dataValidation>
    <dataValidation type="list" allowBlank="1" showInputMessage="1" showErrorMessage="1" sqref="E6 G6">
      <formula1>"4,5,6,7,8,9,10,11,12,1,2,3"</formula1>
    </dataValidation>
    <dataValidation type="list" allowBlank="1" showInputMessage="1" showErrorMessage="1" sqref="E5">
      <formula1>"○,－"</formula1>
    </dataValidation>
  </dataValidations>
  <pageMargins left="0.7" right="0.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Normal="100" zoomScaleSheetLayoutView="84" workbookViewId="0">
      <selection activeCell="Q8" sqref="Q8"/>
    </sheetView>
  </sheetViews>
  <sheetFormatPr defaultRowHeight="18.75"/>
  <cols>
    <col min="1" max="1" width="5" customWidth="1"/>
    <col min="2" max="2" width="5.5" customWidth="1"/>
    <col min="4" max="15" width="7.625" customWidth="1"/>
    <col min="18" max="18" width="9.375" bestFit="1" customWidth="1"/>
  </cols>
  <sheetData>
    <row r="1" spans="1:16" ht="19.5">
      <c r="A1" s="1" t="s">
        <v>0</v>
      </c>
    </row>
    <row r="2" spans="1:16" ht="11.25" customHeight="1"/>
    <row r="3" spans="1:16">
      <c r="B3" s="55" t="s">
        <v>1</v>
      </c>
      <c r="C3" s="55"/>
      <c r="D3" s="55"/>
      <c r="E3" s="2">
        <v>0</v>
      </c>
      <c r="F3" s="66" t="s">
        <v>2</v>
      </c>
      <c r="G3" s="66"/>
      <c r="H3" s="3">
        <f>IF(E5="－",E3,IF(E3-35000+H4&lt;=0,0,E3-35000+H4))</f>
        <v>0</v>
      </c>
    </row>
    <row r="4" spans="1:16">
      <c r="B4" s="55" t="s">
        <v>3</v>
      </c>
      <c r="C4" s="55"/>
      <c r="D4" s="55"/>
      <c r="E4" s="2">
        <f>H5*12</f>
        <v>324000</v>
      </c>
      <c r="F4" s="66" t="s">
        <v>4</v>
      </c>
      <c r="G4" s="66"/>
      <c r="H4" s="2">
        <v>0</v>
      </c>
    </row>
    <row r="5" spans="1:16">
      <c r="B5" s="55" t="s">
        <v>5</v>
      </c>
      <c r="C5" s="55"/>
      <c r="D5" s="55"/>
      <c r="E5" s="4" t="s">
        <v>6</v>
      </c>
      <c r="F5" s="55" t="s">
        <v>7</v>
      </c>
      <c r="G5" s="55"/>
      <c r="H5" s="2">
        <v>27000</v>
      </c>
    </row>
    <row r="6" spans="1:16">
      <c r="B6" s="55" t="s">
        <v>8</v>
      </c>
      <c r="C6" s="55"/>
      <c r="D6" s="55"/>
      <c r="E6" s="5">
        <v>4</v>
      </c>
      <c r="F6" s="6" t="s">
        <v>9</v>
      </c>
      <c r="G6" s="5">
        <v>3</v>
      </c>
      <c r="H6" s="7" t="s">
        <v>10</v>
      </c>
      <c r="I6" s="8">
        <f>IF(G6=4,G6-E6+1,IF(G6=5,G6-E6+1,IF(G6=6,G6-E6+1,IF(G6=7,G6-E6+1,IF(G6=8,G6-E6+1,IF(G6=9,G6-E6+1,IF(G6=10,G6-E6+1,IF(G6=11,G6-E6+1,IF(G6=12,G6-E6+1)))))))))+IF(AND(G6=1,E6=4),E6+6,IF(AND(G6=1,E6=5),E6+4,IF(AND(G6=1,E6=6),E6+2,IF(AND(G6=1,E6=7),E6,IF(AND(G6=1,E6=8),E6-2,IF(AND(G6=1,E6=9),E6-4,IF(AND(G6=1,E6=10),E6-6,IF(AND(G6=1,E6=11),E6-8,IF(AND(G6=1,E6=12),E6-10,IF(AND(G6=1,E6=1),E6,IF(AND(G6=2,E6=4),E6+7,IF(AND(G6=2,E6=5),E6+5,IF(AND(G6=2,E6=6),E6+3,IF(AND(G6=2,E6=7),E6+1,IF(AND(G6=2,E6=8),E6-1,IF(AND(G6=2,E6=9),E6-3,IF(AND(G6=2,E6=10),E6-5,IF(AND(G6=2,E6=11),E6-7,IF(AND(G6=2,E6=12),E6-9,IF(AND(G6=2,E6=1),E6+1,IF(AND(G6=2,E6=2),E6-1)))))))))))))))))))))+IF(AND(G6=3,E6=4),E6+8,IF(AND(G6=3,E6=5),E6+6,IF(AND(G6=3,E6=6),E6+4,IF(AND(G6=3,E6=7),E6+2,IF(AND(G6=3,E6=8),E6,IF(AND(G6=3,E6=9),E6-2,IF(AND(G6=3,E6=10),E6-4,IF(AND(G6=3,E6=11),E6-6,IF(AND(G6=3,E6=12),E6-8,IF(AND(G6=3,E6=1),E6+2,IF(AND(G6=3,E6=2),E6,IF(AND(G6=3,E6=3),E6-2))))))))))))+IF(AND(G6=4,E6=1),"",IF(AND(G6=5,E6=1),"",IF(AND(G6=6,E6=1),"",IF(AND(G6=7,E6=1),"",IF(AND(G6=8,E6=1),"",IF(AND(G6=9,E6=1),"",IF(AND(G6=10,E6=1),"",IF(AND(G6=11,E6=1),"",IF(AND(G6=12,E6=1),"")))))))))+IF(AND(G6=4,E6=2),"",IF(AND(G6=5,E6=2),"",IF(AND(G6=6,E6=2),"",IF(AND(G6=7,E6=2),"",IF(AND(G6=8,E6=2),"",IF(AND(G6=9,E6=2),"",IF(AND(G6=10,E6=2),"",IF(AND(G6=11,E6=2),"",IF(AND(G6=12,E6=2),"",IF(AND(G6=1,E6=2),""))))))))))+IF(AND(G6=4,E6=3),"",IF(AND(G6=5,E6=3),"",IF(AND(G6=6,E6=3),"",IF(AND(G6=7,E6=3),"",IF(AND(G6=8,E6=3),"",IF(AND(G6=9,E6=3),"",IF(AND(G6=10,E6=3),"",IF(AND(G6=11,E6=3),"",IF(AND(G6=12,E6=3),"",IF(AND(G6=1,E6=3),"",IF(AND(G6=2,E6=3),"")))))))))))</f>
        <v>12</v>
      </c>
    </row>
    <row r="7" spans="1:16">
      <c r="A7" s="9" t="s">
        <v>11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6">
      <c r="A8" s="56"/>
      <c r="B8" s="57"/>
      <c r="C8" s="58"/>
      <c r="D8" s="11" t="s">
        <v>12</v>
      </c>
      <c r="E8" s="12" t="s">
        <v>13</v>
      </c>
      <c r="F8" s="12" t="s">
        <v>14</v>
      </c>
      <c r="G8" s="12" t="s">
        <v>15</v>
      </c>
      <c r="H8" s="12" t="s">
        <v>16</v>
      </c>
      <c r="I8" s="12" t="s">
        <v>17</v>
      </c>
      <c r="J8" s="12" t="s">
        <v>18</v>
      </c>
      <c r="K8" s="12" t="s">
        <v>19</v>
      </c>
      <c r="L8" s="12" t="s">
        <v>20</v>
      </c>
      <c r="M8" s="12" t="s">
        <v>21</v>
      </c>
      <c r="N8" s="12" t="s">
        <v>22</v>
      </c>
      <c r="O8" s="13" t="s">
        <v>23</v>
      </c>
    </row>
    <row r="9" spans="1:16" ht="18.75" customHeight="1">
      <c r="A9" s="59" t="s">
        <v>29</v>
      </c>
      <c r="B9" s="62" t="s">
        <v>25</v>
      </c>
      <c r="C9" s="63"/>
      <c r="D9" s="14">
        <f>IF(E6&lt;&gt;4,"",ROUNDDOWN(H3/I6,0))</f>
        <v>0</v>
      </c>
      <c r="E9" s="15">
        <f>IF(E6&lt;=3,"",IF(AND(E6=4,I6=1),"",IF(E6&gt;=6,"",IF(I6&gt;=1,ROUNDDOWN(H3/I6,0),""))))</f>
        <v>0</v>
      </c>
      <c r="F9" s="15">
        <f>IF(E6&lt;=3,"",IF(AND(E6=4,I6&lt;=2),"",IF(AND(E6=5,I6=1),"",IF(E6&gt;=7,"",IF(I6&gt;=1,ROUNDDOWN(H3/I6,0),"")))))</f>
        <v>0</v>
      </c>
      <c r="G9" s="15">
        <f>IF(E6&lt;=3,"",IF(AND(E6=4,I6&lt;=3),"",IF(AND(E6=5,I6&lt;=2),"",IF(AND(E6=6,I6=1),"",IF(E6&gt;=8,"",IF(I6&gt;=1,ROUNDDOWN(H3/I6,0),""))))))</f>
        <v>0</v>
      </c>
      <c r="H9" s="15">
        <f>IF(E6&lt;=3,"",IF(AND(E6=4,I6&lt;=4),"",IF(AND(E6=5,I6&lt;=3),"",IF(AND(E6=6,I6&lt;=2),"",IF(AND(E6=7,I6=1),"",IF(E6&gt;=9,"",IF(I6&gt;=1,ROUNDDOWN(H3/I6,0),"")))))))</f>
        <v>0</v>
      </c>
      <c r="I9" s="15">
        <f>IF(E6&lt;=3,"",IF(AND(E6=4,I6&lt;=5),"",IF(AND(E6=5,I6&lt;=4),"",IF(AND(E6=6,I6&lt;=3),"",IF(AND(E6=7,I6&lt;=2),"",IF(AND(E6=8,I6=1),"",IF(E6&gt;=10,"",IF(I6&gt;=1,ROUNDDOWN(H3/I6,0),""))))))))</f>
        <v>0</v>
      </c>
      <c r="J9" s="15">
        <f>IF(E6&lt;=3,"",IF(AND(E6=4,I6&lt;=6),"",IF(AND(E6=5,I6&lt;=5),"",IF(AND(E6=6,I6&lt;=4),"",IF(AND(E6=7,I6&lt;=3),"",IF(AND(E6=8,I6&lt;=2),"",IF(AND(E6=9,I6=1),"",IF(E6&gt;=11,"",IF(I6&gt;=1,ROUNDDOWN(H3/I6,0),"")))))))))</f>
        <v>0</v>
      </c>
      <c r="K9" s="15">
        <f>IF(E6&lt;=3,"",IF(AND(E6=4,I6&lt;=7),"",IF(AND(E6=5,I6&lt;=6),"",IF(AND(E6=6,I6&lt;=5),"",IF(AND(E6=7,I6&lt;=4),"",IF(AND(E6=8,I6&lt;=3),"",IF(AND(E6=9,I6&lt;=2),"",IF(AND(E6=10,I6=1),"",IF(E6&gt;=12,"",IF(I6&gt;=1,ROUNDDOWN(H3/I6,0),""))))))))))</f>
        <v>0</v>
      </c>
      <c r="L9" s="15">
        <f>IF(E6&lt;=3,"",IF(AND(E6=4,I6&lt;=8),"",IF(AND(E6=5,I6&lt;=7),"",IF(AND(E6=6,I6&lt;=6),"",IF(AND(E6=7,I6&lt;=5),"",IF(AND(E6=8,I6&lt;=4),"",IF(AND(E6=9,I6&lt;=3),"",IF(AND(E6=10,I6&lt;=2),"",IF(AND(E6=11,I6=1),"",IF(E6=1,"",IF(I6&gt;=1,ROUNDDOWN(H3/I6,0),"")))))))))))</f>
        <v>0</v>
      </c>
      <c r="M9" s="15">
        <f>IF(E6=3,"",IF(AND(E6=4,I6&lt;=9),"",IF(AND(E6=5,I6&lt;=8),"",IF(AND(E6=6,I6&lt;=7),"",IF(AND(E6=7,I6&lt;=6),"",IF(AND(E6=8,I6&lt;=5),"",IF(AND(E6=9,I6&lt;=4),"",IF(AND(E6=10,I6&lt;=3),"",IF(AND(E6=11,I6=2),"",IF(AND(E6=12,I6=1),"",IF(E6=2,"",IF(I6&gt;=1,ROUNDDOWN(H3/I6,0),""))))))))))))</f>
        <v>0</v>
      </c>
      <c r="N9" s="15">
        <f>IF(E6=3,"",IF(AND(E6=4,I6&lt;=10),"",IF(AND(E6=5,I6&lt;=9),"",IF(AND(E6=6,I6&lt;=8),"",IF(AND(E6=7,I6&lt;=7),"",IF(AND(E6=8,I6&lt;=6),"",IF(AND(E6=9,I6&lt;=5),"",IF(AND(E6=10,I6&lt;=4),"",IF(AND(E6=11,I6&lt;=3),"",IF(AND(E6=12,I6&lt;=2),"",IF(AND(E6=1,I6=1),"",IF(I6&gt;=1,ROUNDDOWN(H3/I6,0),""))))))))))))</f>
        <v>0</v>
      </c>
      <c r="O9" s="16">
        <f>IF(AND(E6=4,I6&lt;=11),"",IF(AND(E6=5,I6&lt;=10),"",IF(AND(E6=6,I6&lt;=9),"",IF(AND(E6=7,I6&lt;=8),"",IF(AND(E6=8,I6&lt;=7),"",IF(AND(E6=9,I6&lt;=6),"",IF(AND(E6=10,I6&lt;=5),"",IF(AND(E6=11,I6&lt;=4),"",IF(AND(E6=12,I6&lt;=3),"",IF(AND(E6=1,I6&lt;=2),"",IF(AND(E6=2,I6=1),"",IF(I6&gt;=1,ROUNDDOWN(H3/I6,0),""))))))))))))</f>
        <v>0</v>
      </c>
    </row>
    <row r="10" spans="1:16">
      <c r="A10" s="60"/>
      <c r="B10" s="48" t="s">
        <v>31</v>
      </c>
      <c r="C10" s="49"/>
      <c r="D10" s="17">
        <f>IF(D9="","",$E$4/12)</f>
        <v>27000</v>
      </c>
      <c r="E10" s="18">
        <f t="shared" ref="E10:O10" si="0">IF(E9="","",$E$4/12)</f>
        <v>27000</v>
      </c>
      <c r="F10" s="18">
        <f t="shared" si="0"/>
        <v>27000</v>
      </c>
      <c r="G10" s="18">
        <f t="shared" si="0"/>
        <v>27000</v>
      </c>
      <c r="H10" s="18">
        <f t="shared" si="0"/>
        <v>27000</v>
      </c>
      <c r="I10" s="18">
        <f t="shared" si="0"/>
        <v>27000</v>
      </c>
      <c r="J10" s="18">
        <f t="shared" si="0"/>
        <v>27000</v>
      </c>
      <c r="K10" s="18">
        <f t="shared" si="0"/>
        <v>27000</v>
      </c>
      <c r="L10" s="18">
        <f t="shared" si="0"/>
        <v>27000</v>
      </c>
      <c r="M10" s="18">
        <f t="shared" si="0"/>
        <v>27000</v>
      </c>
      <c r="N10" s="18">
        <f t="shared" si="0"/>
        <v>27000</v>
      </c>
      <c r="O10" s="19">
        <f t="shared" si="0"/>
        <v>27000</v>
      </c>
    </row>
    <row r="11" spans="1:16">
      <c r="A11" s="61"/>
      <c r="B11" s="64" t="s">
        <v>26</v>
      </c>
      <c r="C11" s="65"/>
      <c r="D11" s="20">
        <f>SUM(D9:D10)</f>
        <v>27000</v>
      </c>
      <c r="E11" s="21">
        <f t="shared" ref="E11:O11" si="1">SUM(E9:E10)</f>
        <v>27000</v>
      </c>
      <c r="F11" s="21">
        <f t="shared" si="1"/>
        <v>27000</v>
      </c>
      <c r="G11" s="21">
        <f t="shared" si="1"/>
        <v>27000</v>
      </c>
      <c r="H11" s="21">
        <f t="shared" si="1"/>
        <v>27000</v>
      </c>
      <c r="I11" s="21">
        <f t="shared" si="1"/>
        <v>27000</v>
      </c>
      <c r="J11" s="21">
        <f t="shared" si="1"/>
        <v>27000</v>
      </c>
      <c r="K11" s="21">
        <f t="shared" si="1"/>
        <v>27000</v>
      </c>
      <c r="L11" s="21">
        <f t="shared" si="1"/>
        <v>27000</v>
      </c>
      <c r="M11" s="21">
        <f t="shared" si="1"/>
        <v>27000</v>
      </c>
      <c r="N11" s="21">
        <f t="shared" si="1"/>
        <v>27000</v>
      </c>
      <c r="O11" s="22">
        <f t="shared" si="1"/>
        <v>27000</v>
      </c>
    </row>
    <row r="12" spans="1:16" ht="18.75" customHeight="1">
      <c r="A12" s="43" t="s">
        <v>30</v>
      </c>
      <c r="B12" s="46" t="s">
        <v>27</v>
      </c>
      <c r="C12" s="47"/>
      <c r="D12" s="14">
        <f>IF(D11&lt;1,"",IF(D11&gt;25700,25700,D10+D9))</f>
        <v>25700</v>
      </c>
      <c r="E12" s="15">
        <f t="shared" ref="E12:O12" si="2">IF(E11&lt;1,"",IF(E11&gt;25700,25700,E10+E9))</f>
        <v>25700</v>
      </c>
      <c r="F12" s="15">
        <f t="shared" si="2"/>
        <v>25700</v>
      </c>
      <c r="G12" s="15">
        <f t="shared" si="2"/>
        <v>25700</v>
      </c>
      <c r="H12" s="15">
        <f t="shared" si="2"/>
        <v>25700</v>
      </c>
      <c r="I12" s="15">
        <f t="shared" si="2"/>
        <v>25700</v>
      </c>
      <c r="J12" s="15">
        <f t="shared" si="2"/>
        <v>25700</v>
      </c>
      <c r="K12" s="15">
        <f t="shared" si="2"/>
        <v>25700</v>
      </c>
      <c r="L12" s="15">
        <f t="shared" si="2"/>
        <v>25700</v>
      </c>
      <c r="M12" s="15">
        <f t="shared" si="2"/>
        <v>25700</v>
      </c>
      <c r="N12" s="15">
        <f t="shared" si="2"/>
        <v>25700</v>
      </c>
      <c r="O12" s="16">
        <f t="shared" si="2"/>
        <v>25700</v>
      </c>
    </row>
    <row r="13" spans="1:16">
      <c r="A13" s="44"/>
      <c r="B13" s="48" t="s">
        <v>28</v>
      </c>
      <c r="C13" s="49"/>
      <c r="D13" s="17">
        <f>IFERROR(ROUNDDOWN(IF(D12="","",IF(AND(D9&lt;&gt;0,D10&gt;25700,D11&gt;32700),7000,IF(AND(D9&lt;&gt;0,D10&lt;=25700,D11&gt;32700),7000,IF(AND(D9&lt;&gt;0,D10&gt;25700,D9+D10&lt;=32700),ROUNDDOWN((D11-D10)+(D10-25700),2),IF(AND(D9&lt;&gt;0,D10&lt;=25700,D9+D10&lt;=25700),0,IF(AND(D9&lt;&gt;0,D10&lt;=25700,D9+D10&lt;=32700),ROUNDDOWN((D11-D10)+(D10-25700),2),IF(AND(D9=0,D10&gt;25700,D11&gt;32700),7000,IF(AND(D9=0,D10&gt;25700,D11&lt;=32700),ROUNDDOWN((D11-D10)+(D10-25700),-2),IF(AND(D9=0,D10&gt;=25700),0))))))))),-2),0)</f>
        <v>1300</v>
      </c>
      <c r="E13" s="17">
        <f t="shared" ref="E13:O13" si="3">IFERROR(ROUNDDOWN(IF(E12="","",IF(AND(E9&lt;&gt;0,E10&gt;25700,E11&gt;32700),7000,IF(AND(E9&lt;&gt;0,E10&lt;=25700,E11&gt;32700),7000,IF(AND(E9&lt;&gt;0,E10&gt;25700,E9+E10&lt;=32700),ROUNDDOWN((E11-E10)+(E10-25700),2),IF(AND(E9&lt;&gt;0,E10&lt;=25700,E9+E10&lt;=25700),0,IF(AND(E9&lt;&gt;0,E10&lt;=25700,E9+E10&lt;=32700),ROUNDDOWN((E11-E10)+(E10-25700),2),IF(AND(E9=0,E10&gt;25700,E11&gt;32700),7000,IF(AND(E9=0,E10&gt;25700,E11&lt;=32700),ROUNDDOWN((E11-E10)+(E10-25700),-2),IF(AND(E9=0,E10&gt;=25700),0))))))))),-2),0)</f>
        <v>1300</v>
      </c>
      <c r="F13" s="17">
        <f t="shared" si="3"/>
        <v>1300</v>
      </c>
      <c r="G13" s="17">
        <f t="shared" si="3"/>
        <v>1300</v>
      </c>
      <c r="H13" s="17">
        <f t="shared" si="3"/>
        <v>1300</v>
      </c>
      <c r="I13" s="17">
        <f t="shared" si="3"/>
        <v>1300</v>
      </c>
      <c r="J13" s="17">
        <f t="shared" si="3"/>
        <v>1300</v>
      </c>
      <c r="K13" s="17">
        <f t="shared" si="3"/>
        <v>1300</v>
      </c>
      <c r="L13" s="17">
        <f t="shared" si="3"/>
        <v>1300</v>
      </c>
      <c r="M13" s="17">
        <f t="shared" si="3"/>
        <v>1300</v>
      </c>
      <c r="N13" s="17">
        <f t="shared" si="3"/>
        <v>1300</v>
      </c>
      <c r="O13" s="34">
        <f t="shared" si="3"/>
        <v>1300</v>
      </c>
      <c r="P13" s="10"/>
    </row>
    <row r="14" spans="1:16" ht="19.5" thickBot="1">
      <c r="A14" s="45"/>
      <c r="B14" s="50" t="s">
        <v>32</v>
      </c>
      <c r="C14" s="51"/>
      <c r="D14" s="23">
        <f>SUM(D12:D13)</f>
        <v>27000</v>
      </c>
      <c r="E14" s="24">
        <f t="shared" ref="E14:O14" si="4">SUM(E12:E13)</f>
        <v>27000</v>
      </c>
      <c r="F14" s="24">
        <f t="shared" si="4"/>
        <v>27000</v>
      </c>
      <c r="G14" s="24">
        <f t="shared" si="4"/>
        <v>27000</v>
      </c>
      <c r="H14" s="24">
        <f t="shared" si="4"/>
        <v>27000</v>
      </c>
      <c r="I14" s="24">
        <f t="shared" si="4"/>
        <v>27000</v>
      </c>
      <c r="J14" s="24">
        <f t="shared" si="4"/>
        <v>27000</v>
      </c>
      <c r="K14" s="24">
        <f t="shared" si="4"/>
        <v>27000</v>
      </c>
      <c r="L14" s="24">
        <f t="shared" si="4"/>
        <v>27000</v>
      </c>
      <c r="M14" s="24">
        <f t="shared" si="4"/>
        <v>27000</v>
      </c>
      <c r="N14" s="24">
        <f t="shared" si="4"/>
        <v>27000</v>
      </c>
      <c r="O14" s="25">
        <f t="shared" si="4"/>
        <v>27000</v>
      </c>
    </row>
    <row r="15" spans="1:16" ht="39.75" customHeight="1" thickTop="1">
      <c r="A15" s="52" t="s">
        <v>33</v>
      </c>
      <c r="B15" s="53"/>
      <c r="C15" s="54"/>
      <c r="D15" s="33">
        <f>IFERROR(IF($H$3=0,0,IF(D14&lt;32700,D14-D10,IF(D10&gt;32700,0,D14-D10))),0)</f>
        <v>0</v>
      </c>
      <c r="E15" s="33">
        <f t="shared" ref="E15:O15" si="5">IFERROR(IF($H$3=0,0,IF(E14&lt;32700,E14-E10,IF(E10&gt;32700,0,E14-E10))),0)</f>
        <v>0</v>
      </c>
      <c r="F15" s="33">
        <f t="shared" si="5"/>
        <v>0</v>
      </c>
      <c r="G15" s="33">
        <f t="shared" si="5"/>
        <v>0</v>
      </c>
      <c r="H15" s="33">
        <f t="shared" si="5"/>
        <v>0</v>
      </c>
      <c r="I15" s="33">
        <f t="shared" si="5"/>
        <v>0</v>
      </c>
      <c r="J15" s="33">
        <f t="shared" si="5"/>
        <v>0</v>
      </c>
      <c r="K15" s="33">
        <f t="shared" si="5"/>
        <v>0</v>
      </c>
      <c r="L15" s="33">
        <f t="shared" si="5"/>
        <v>0</v>
      </c>
      <c r="M15" s="33">
        <f t="shared" si="5"/>
        <v>0</v>
      </c>
      <c r="N15" s="33">
        <f t="shared" si="5"/>
        <v>0</v>
      </c>
      <c r="O15" s="35">
        <f t="shared" si="5"/>
        <v>0</v>
      </c>
    </row>
    <row r="16" spans="1:16">
      <c r="A16" s="26"/>
      <c r="B16" s="26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1:15">
      <c r="A17" s="26"/>
      <c r="B17" s="26"/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</row>
    <row r="18" spans="1:15">
      <c r="A18" s="26"/>
      <c r="B18" s="26"/>
      <c r="C18" s="26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</row>
    <row r="19" spans="1:15">
      <c r="A19" s="26"/>
      <c r="B19" s="26"/>
      <c r="C19" s="26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</row>
    <row r="20" spans="1:15" ht="19.5" thickBot="1">
      <c r="F20" s="28"/>
      <c r="K20" s="32" t="s">
        <v>24</v>
      </c>
      <c r="M20" s="37"/>
      <c r="N20" s="37"/>
      <c r="O20" s="38"/>
    </row>
    <row r="21" spans="1:15" ht="19.5" thickBot="1">
      <c r="D21" s="29"/>
      <c r="E21" s="30"/>
      <c r="J21" s="41">
        <f>IF(SUM(D15:O15)=SUM(D9:O9),SUM(D15:O15),MIN(SUM(D9:O9),SUM(D15:O15)))</f>
        <v>0</v>
      </c>
      <c r="K21" s="42"/>
      <c r="M21" s="37"/>
      <c r="N21" s="39"/>
      <c r="O21" s="39"/>
    </row>
    <row r="22" spans="1:15">
      <c r="M22" s="37"/>
      <c r="N22" s="37"/>
      <c r="O22" s="37"/>
    </row>
    <row r="23" spans="1:15">
      <c r="H23" s="28"/>
    </row>
    <row r="24" spans="1:15">
      <c r="D24" s="29"/>
      <c r="E24" s="30"/>
    </row>
    <row r="26" spans="1:15">
      <c r="D26" s="31"/>
      <c r="E26" s="31"/>
    </row>
  </sheetData>
  <mergeCells count="18">
    <mergeCell ref="B3:D3"/>
    <mergeCell ref="F3:G3"/>
    <mergeCell ref="B4:D4"/>
    <mergeCell ref="F4:G4"/>
    <mergeCell ref="B5:D5"/>
    <mergeCell ref="F5:G5"/>
    <mergeCell ref="B6:D6"/>
    <mergeCell ref="A8:C8"/>
    <mergeCell ref="A9:A11"/>
    <mergeCell ref="B9:C9"/>
    <mergeCell ref="B10:C10"/>
    <mergeCell ref="B11:C11"/>
    <mergeCell ref="J21:K21"/>
    <mergeCell ref="A12:A14"/>
    <mergeCell ref="B12:C12"/>
    <mergeCell ref="B13:C13"/>
    <mergeCell ref="B14:C14"/>
    <mergeCell ref="A15:C15"/>
  </mergeCells>
  <phoneticPr fontId="3"/>
  <dataValidations count="3">
    <dataValidation type="list" allowBlank="1" showInputMessage="1" showErrorMessage="1" sqref="E5">
      <formula1>"○,－"</formula1>
    </dataValidation>
    <dataValidation type="list" allowBlank="1" showInputMessage="1" showErrorMessage="1" sqref="E6 G6">
      <formula1>"4,5,6,7,8,9,10,11,12,1,2,3"</formula1>
    </dataValidation>
    <dataValidation type="whole" operator="lessThanOrEqual" allowBlank="1" showInputMessage="1" showErrorMessage="1" sqref="H4">
      <formula1>35000</formula1>
    </dataValidation>
  </dataValidation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概要版(32,700円固定)</vt:lpstr>
      <vt:lpstr>入力方法(32,700円固定)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adminmente</cp:lastModifiedBy>
  <dcterms:created xsi:type="dcterms:W3CDTF">2022-08-30T05:38:16Z</dcterms:created>
  <dcterms:modified xsi:type="dcterms:W3CDTF">2023-05-29T06:37:46Z</dcterms:modified>
</cp:coreProperties>
</file>